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60" windowWidth="11760" windowHeight="3495" activeTab="0"/>
  </bookViews>
  <sheets>
    <sheet name="Sheet1" sheetId="1" r:id="rId1"/>
  </sheets>
  <externalReferences>
    <externalReference r:id="rId4"/>
  </externalReferences>
  <definedNames>
    <definedName name="_xlnm.Print_Area" localSheetId="0">'Sheet1'!$A$4:$J$672</definedName>
  </definedNames>
  <calcPr fullCalcOnLoad="1"/>
</workbook>
</file>

<file path=xl/sharedStrings.xml><?xml version="1.0" encoding="utf-8"?>
<sst xmlns="http://schemas.openxmlformats.org/spreadsheetml/2006/main" count="376" uniqueCount="207">
  <si>
    <t>KUALA LUMPUR CITY CORPORATION BERHAD (426627-H)</t>
  </si>
  <si>
    <t>(Incorporated in Malaysia)</t>
  </si>
  <si>
    <t>INDIVIDUAL QUARTER</t>
  </si>
  <si>
    <t>CUMULATIVE QUARTER</t>
  </si>
  <si>
    <t>CURRENT</t>
  </si>
  <si>
    <t>PRECEDING YEAR</t>
  </si>
  <si>
    <t>PRECEDING</t>
  </si>
  <si>
    <t>YEAR</t>
  </si>
  <si>
    <t>CORRESPONDING</t>
  </si>
  <si>
    <t>FINANCIAL</t>
  </si>
  <si>
    <t>QUARTER</t>
  </si>
  <si>
    <t>YEAR TO</t>
  </si>
  <si>
    <t>ENDED</t>
  </si>
  <si>
    <t>DATE</t>
  </si>
  <si>
    <t>RM'000</t>
  </si>
  <si>
    <t>Operating revenue</t>
  </si>
  <si>
    <t>Other operating income</t>
  </si>
  <si>
    <t>Depreciation and amortisation</t>
  </si>
  <si>
    <t>Other operating expenses</t>
  </si>
  <si>
    <t>Finance costs</t>
  </si>
  <si>
    <t>Share of results of an associate company</t>
  </si>
  <si>
    <t>Taxation</t>
  </si>
  <si>
    <t>Share of taxation of an asociate company</t>
  </si>
  <si>
    <t>Minority interests</t>
  </si>
  <si>
    <t>Audited</t>
  </si>
  <si>
    <t>As at</t>
  </si>
  <si>
    <t>NON-CURRENT ASSETS</t>
  </si>
  <si>
    <t>Property, plant and equipment</t>
  </si>
  <si>
    <t>Investment in an associate</t>
  </si>
  <si>
    <t>Other investments</t>
  </si>
  <si>
    <t>Intangible assets</t>
  </si>
  <si>
    <t>Other receivables</t>
  </si>
  <si>
    <t>CURRENT ASSETS</t>
  </si>
  <si>
    <t>Trade receivables</t>
  </si>
  <si>
    <t>Short term investments</t>
  </si>
  <si>
    <t>Tax recoverable</t>
  </si>
  <si>
    <t>Short term funds</t>
  </si>
  <si>
    <t>CURRENT LIABILITIES</t>
  </si>
  <si>
    <t>Trade payables</t>
  </si>
  <si>
    <t>Other payables</t>
  </si>
  <si>
    <t>Remisiers' accounts</t>
  </si>
  <si>
    <t>NET CURRENT ASSETS</t>
  </si>
  <si>
    <t>FINANCED BY:</t>
  </si>
  <si>
    <t>Share capital</t>
  </si>
  <si>
    <t>Reserves</t>
  </si>
  <si>
    <t>Shareholders'equity</t>
  </si>
  <si>
    <t>Deferred taxation</t>
  </si>
  <si>
    <t>Share</t>
  </si>
  <si>
    <t>Capital</t>
  </si>
  <si>
    <t>Retained</t>
  </si>
  <si>
    <t>Total</t>
  </si>
  <si>
    <t>Premium</t>
  </si>
  <si>
    <t>Losses</t>
  </si>
  <si>
    <t>Shareholders'</t>
  </si>
  <si>
    <t>At 1 January 2003</t>
  </si>
  <si>
    <t>KUALA LUMPUR CITY CORPORATION BERHAD</t>
  </si>
  <si>
    <t>CONDENSED CONSOLIDATED CASH FLOW STATEMENT</t>
  </si>
  <si>
    <t>Adjustment for:-</t>
  </si>
  <si>
    <t>Amortisation of intangible assets</t>
  </si>
  <si>
    <t>Amortisation of goodwill on acquisition of associate</t>
  </si>
  <si>
    <t>Depreciation</t>
  </si>
  <si>
    <t>Interest income</t>
  </si>
  <si>
    <t>Interest received</t>
  </si>
  <si>
    <t>CASH FLOWS FROM INVESTING ACTIVITIES</t>
  </si>
  <si>
    <t>Purchase of property, plant &amp; equipment</t>
  </si>
  <si>
    <t>CASH AND CASH EQUIVALENTS</t>
  </si>
  <si>
    <t>Cash and cash equivalents comprise:</t>
  </si>
  <si>
    <t>Cash and bank balances</t>
  </si>
  <si>
    <t>Deposits with licensed banks</t>
  </si>
  <si>
    <t>Less: monies held in trust</t>
  </si>
  <si>
    <t>A8.</t>
  </si>
  <si>
    <t>Segmental Information</t>
  </si>
  <si>
    <t>Stock broking</t>
  </si>
  <si>
    <t>Investment</t>
  </si>
  <si>
    <t>Property</t>
  </si>
  <si>
    <t>Eliminations</t>
  </si>
  <si>
    <t>Consolidated</t>
  </si>
  <si>
    <t>and related</t>
  </si>
  <si>
    <t>financial services</t>
  </si>
  <si>
    <t>REVENUE AND EXPENSES</t>
  </si>
  <si>
    <t>Revenue</t>
  </si>
  <si>
    <t>External</t>
  </si>
  <si>
    <t>Results</t>
  </si>
  <si>
    <t>Finance cost, net</t>
  </si>
  <si>
    <t>ASSETS AND LIABILITIES</t>
  </si>
  <si>
    <t>Segment assets</t>
  </si>
  <si>
    <t>Investment in equity method of an</t>
  </si>
  <si>
    <t xml:space="preserve">  associate company</t>
  </si>
  <si>
    <t>Consolidated total assets</t>
  </si>
  <si>
    <t>Segment liabilities</t>
  </si>
  <si>
    <t>Consolidated segment liabilities</t>
  </si>
  <si>
    <t>OTHER INFORMATION</t>
  </si>
  <si>
    <t>Capital expenditure</t>
  </si>
  <si>
    <t>Amortisation</t>
  </si>
  <si>
    <t>Segmental reporting by geograpical location has not been prepared as the Group's operations are carried out in Malaysia.</t>
  </si>
  <si>
    <t>Current quarter</t>
  </si>
  <si>
    <t>Cumulative current</t>
  </si>
  <si>
    <t>Provision for current year</t>
  </si>
  <si>
    <t xml:space="preserve">The Unaudited Condensed Consolidated Income Statement should be read in conjuction with the </t>
  </si>
  <si>
    <t>UNAUDITED CONDENSED CONSOLIDATED INCOME STATEMENT</t>
  </si>
  <si>
    <t>UNAUDITED CONDENSED CONSOLIDATED BALANCE SHEET</t>
  </si>
  <si>
    <t>UNAUDITED CONDENSED CONSOLIDATED STATEMENT OF CHANGES IN EQUITY</t>
  </si>
  <si>
    <t>Dividend per share (sen)</t>
  </si>
  <si>
    <t>Net Tangible Asset per share (sen)</t>
  </si>
  <si>
    <t>Earning Per Share ("EPS") / Loss Per Share ("LPS")</t>
  </si>
  <si>
    <t>(a)</t>
  </si>
  <si>
    <t xml:space="preserve">Weighted average no of ordinary </t>
  </si>
  <si>
    <t>shares in issue used as denominator</t>
  </si>
  <si>
    <t>in the calculation of basic EPS / LPS</t>
  </si>
  <si>
    <t>(b)</t>
  </si>
  <si>
    <t>Diluted Earnings Per Share</t>
  </si>
  <si>
    <t>N/A</t>
  </si>
  <si>
    <t>By order of the Board</t>
  </si>
  <si>
    <t>WONG KEO ROU (MAICSA 7021435)</t>
  </si>
  <si>
    <t>Secretary</t>
  </si>
  <si>
    <t>Kuala Lumpur</t>
  </si>
  <si>
    <t>Basic Earnings / (Loss) Per Share</t>
  </si>
  <si>
    <t>Unaudited</t>
  </si>
  <si>
    <t>Fund</t>
  </si>
  <si>
    <t>Interest expense</t>
  </si>
  <si>
    <t>Interest paid</t>
  </si>
  <si>
    <t>Taxes paid</t>
  </si>
  <si>
    <t xml:space="preserve">The Unaudited Condensed Consolidated Balance Sheet should be read in conjuction with the </t>
  </si>
  <si>
    <t xml:space="preserve">The Unaudited Condensed Consolidated Statement of Changes in Equity should be read in conjuction with the </t>
  </si>
  <si>
    <t xml:space="preserve">The Unaudited Condensed Consolidated Cash Flow Statement should be read in conjuction with the </t>
  </si>
  <si>
    <t xml:space="preserve">holding   </t>
  </si>
  <si>
    <t xml:space="preserve">rental  </t>
  </si>
  <si>
    <t xml:space="preserve">AS AT END OF </t>
  </si>
  <si>
    <t>CURRENT QUARTER</t>
  </si>
  <si>
    <t>AS AT PRECEDING</t>
  </si>
  <si>
    <t>FINANCIAL YEAR</t>
  </si>
  <si>
    <t>Basic Profit/(Loss) Per Share (sen)</t>
  </si>
  <si>
    <t>Profit/(loss) after tax and minoritiy interest</t>
  </si>
  <si>
    <t>Profit/(loss) before taxation</t>
  </si>
  <si>
    <t>Profit/(loss) for the period</t>
  </si>
  <si>
    <t>Basic earning/(loss) per share (sen)</t>
  </si>
  <si>
    <t>Profit/(loss) from operations</t>
  </si>
  <si>
    <t>Profit/(loss) after taxation</t>
  </si>
  <si>
    <t>Share of profits from associated company</t>
  </si>
  <si>
    <t xml:space="preserve">Group's profit/(loss) after tax and </t>
  </si>
  <si>
    <t xml:space="preserve">minority interests used as numerator </t>
  </si>
  <si>
    <t>Bank overdraft</t>
  </si>
  <si>
    <t>Associated company</t>
  </si>
  <si>
    <t>B5.   Taxation</t>
  </si>
  <si>
    <t>Short term borrowings</t>
  </si>
  <si>
    <t>Gain on disposal of property, plant and equipment</t>
  </si>
  <si>
    <t>CASH FLOW FROM FINANCING ACTIVITIES</t>
  </si>
  <si>
    <t>Segmental Information (Cont'd)</t>
  </si>
  <si>
    <t>Net cash (used in)/generated from operating activities</t>
  </si>
  <si>
    <t>Net cash generated from/(used in) financing activities</t>
  </si>
  <si>
    <t>(Increase)/decrease in receivables</t>
  </si>
  <si>
    <t>Increase/(decrease) in payables</t>
  </si>
  <si>
    <t>31 December 2003</t>
  </si>
  <si>
    <t>Provision for bad and doubtful debts, net of reversal</t>
  </si>
  <si>
    <t>Gain on disposal of short term investments</t>
  </si>
  <si>
    <t>Purchase of short term investments</t>
  </si>
  <si>
    <t>Inter-segment</t>
  </si>
  <si>
    <t>Total revenue</t>
  </si>
  <si>
    <t>Segment results, representing</t>
  </si>
  <si>
    <t xml:space="preserve"> profit/(loss) from operations</t>
  </si>
  <si>
    <t>Net loss for the year</t>
  </si>
  <si>
    <t>Net profit for the year</t>
  </si>
  <si>
    <t xml:space="preserve">Provision for (appreciation)/diminution in value of </t>
  </si>
  <si>
    <t>short term investments</t>
  </si>
  <si>
    <t>Proceeds from disposal of short term investments</t>
  </si>
  <si>
    <t>Provision for bad and doubtful debts,</t>
  </si>
  <si>
    <t xml:space="preserve">  net of reversal</t>
  </si>
  <si>
    <t>B13.</t>
  </si>
  <si>
    <t>Operating profit/(loss) before working capital changes</t>
  </si>
  <si>
    <t>Cash (used in)/generated from operations</t>
  </si>
  <si>
    <t xml:space="preserve">NET (DECREASE)/INCREASE IN </t>
  </si>
  <si>
    <t>Deferred tax</t>
  </si>
  <si>
    <t>Annual Financial Satement for the year ended 31 December 2003</t>
  </si>
  <si>
    <t>At 1 January 2004</t>
  </si>
  <si>
    <t>Segment results</t>
  </si>
  <si>
    <t>Profit/(loss) for the quarter</t>
  </si>
  <si>
    <t>Profit before taxation</t>
  </si>
  <si>
    <t xml:space="preserve"> AT BEGINNING OF FINANCIAL QUARTER</t>
  </si>
  <si>
    <t xml:space="preserve"> AT END OF FINANCIAL QUARTER</t>
  </si>
  <si>
    <t xml:space="preserve">Segment results </t>
  </si>
  <si>
    <t>Net profit after taxation</t>
  </si>
  <si>
    <t>Net profit for the period</t>
  </si>
  <si>
    <t>Net (loss) for the period</t>
  </si>
  <si>
    <t>Net (loss) after taxation</t>
  </si>
  <si>
    <t>period to date</t>
  </si>
  <si>
    <t>Proceeds from disposal of plant and equipment</t>
  </si>
  <si>
    <t>Net cash used in investing activities</t>
  </si>
  <si>
    <t>AS AT 30 JUNE 2004</t>
  </si>
  <si>
    <t>30 June 2004</t>
  </si>
  <si>
    <t>30 June 2003</t>
  </si>
  <si>
    <t>FOR THE SECOND QUARTER ENDED 30 JUNE 2004</t>
  </si>
  <si>
    <t>FOR THE QUARTER  ENDED 30 JUNE 2004</t>
  </si>
  <si>
    <t>FOR THE QUARTER ENDED 30 JUNE 2004 (CONT'D)</t>
  </si>
  <si>
    <t>6 months ended</t>
  </si>
  <si>
    <t>for the quarter ended 30 June 2004</t>
  </si>
  <si>
    <t>At 30 June 2004</t>
  </si>
  <si>
    <t>for the quarter ended 30 June 2003</t>
  </si>
  <si>
    <t>quarter ended 30 June 2003</t>
  </si>
  <si>
    <t>quarter ended 30 June 2004</t>
  </si>
  <si>
    <t>SUMMARY OF KEY INFORMATION</t>
  </si>
  <si>
    <t>Asset written off</t>
  </si>
  <si>
    <t>Repayment of short term loan</t>
  </si>
  <si>
    <t>Additional investment in a subsidiary</t>
  </si>
  <si>
    <t>At 30 June 2003</t>
  </si>
  <si>
    <t>Taxation comprises the following:</t>
  </si>
  <si>
    <t>Additional investment in associated company</t>
  </si>
  <si>
    <t>27th August, 2004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</si>
</sst>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0_);\(0\)"/>
    <numFmt numFmtId="174" formatCode="_(* #,##0.00_);_(* \(#,##0.00\);_(* &quot;-&quot;_);_(@_)"/>
    <numFmt numFmtId="175" formatCode="_(* #,##0_);_(* \(#,##0\);_(* &quot;-&quot;??_);_(@_)"/>
    <numFmt numFmtId="176" formatCode="[$-409]h:mm:ss\ AM/PM"/>
    <numFmt numFmtId="177" formatCode="[$-409]dddd\,\ mmmm\ dd\,\ yyyy"/>
    <numFmt numFmtId="178" formatCode="0_);[Red]\(0\)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00_-;\-* #,##0.000_-;_-* &quot;-&quot;???_-;_-@_-"/>
    <numFmt numFmtId="185" formatCode="_-* #,##0.00000000000000_-;\-* #,##0.00000000000000_-;_-* &quot;-&quot;??????????????_-;_-@_-"/>
    <numFmt numFmtId="186" formatCode="_-* #,##0.000000000000_-;\-* #,##0.000000000000_-;_-* &quot;-&quot;????????????_-;_-@_-"/>
    <numFmt numFmtId="187" formatCode="_-* #,##0.000000000000000_-;\-* #,##0.000000000000000_-;_-* &quot;-&quot;???????????????_-;_-@_-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_);_(@_)"/>
  </numFmts>
  <fonts count="5"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1" fontId="2" fillId="0" borderId="0" xfId="15" applyNumberFormat="1" applyFont="1" applyFill="1" applyAlignment="1">
      <alignment/>
    </xf>
    <xf numFmtId="175" fontId="2" fillId="0" borderId="0" xfId="0" applyNumberFormat="1" applyFont="1" applyFill="1" applyBorder="1" applyAlignment="1">
      <alignment/>
    </xf>
    <xf numFmtId="175" fontId="2" fillId="0" borderId="1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/>
    </xf>
    <xf numFmtId="175" fontId="2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173" fontId="1" fillId="0" borderId="0" xfId="15" applyNumberFormat="1" applyFont="1" applyFill="1" applyAlignment="1">
      <alignment horizontal="center"/>
    </xf>
    <xf numFmtId="173" fontId="1" fillId="0" borderId="3" xfId="15" applyNumberFormat="1" applyFont="1" applyFill="1" applyBorder="1" applyAlignment="1">
      <alignment horizontal="center"/>
    </xf>
    <xf numFmtId="173" fontId="1" fillId="0" borderId="4" xfId="15" applyNumberFormat="1" applyFont="1" applyFill="1" applyBorder="1" applyAlignment="1">
      <alignment horizontal="center"/>
    </xf>
    <xf numFmtId="173" fontId="1" fillId="0" borderId="3" xfId="15" applyNumberFormat="1" applyFont="1" applyFill="1" applyBorder="1" applyAlignment="1" quotePrefix="1">
      <alignment horizontal="center"/>
    </xf>
    <xf numFmtId="173" fontId="1" fillId="0" borderId="4" xfId="15" applyNumberFormat="1" applyFont="1" applyFill="1" applyBorder="1" applyAlignment="1" quotePrefix="1">
      <alignment horizontal="center"/>
    </xf>
    <xf numFmtId="173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174" fontId="2" fillId="0" borderId="3" xfId="0" applyNumberFormat="1" applyFont="1" applyFill="1" applyBorder="1" applyAlignment="1">
      <alignment/>
    </xf>
    <xf numFmtId="174" fontId="2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4" xfId="15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7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174" fontId="2" fillId="0" borderId="3" xfId="15" applyNumberFormat="1" applyFont="1" applyFill="1" applyBorder="1" applyAlignment="1">
      <alignment/>
    </xf>
    <xf numFmtId="174" fontId="2" fillId="0" borderId="4" xfId="15" applyNumberFormat="1" applyFont="1" applyFill="1" applyBorder="1" applyAlignment="1">
      <alignment/>
    </xf>
    <xf numFmtId="174" fontId="2" fillId="0" borderId="0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2" fillId="0" borderId="1" xfId="0" applyFont="1" applyFill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172" fontId="2" fillId="0" borderId="0" xfId="15" applyNumberFormat="1" applyFont="1" applyFill="1" applyBorder="1" applyAlignment="1">
      <alignment/>
    </xf>
    <xf numFmtId="172" fontId="2" fillId="0" borderId="12" xfId="15" applyNumberFormat="1" applyFont="1" applyFill="1" applyBorder="1" applyAlignment="1">
      <alignment/>
    </xf>
    <xf numFmtId="172" fontId="2" fillId="0" borderId="13" xfId="15" applyNumberFormat="1" applyFont="1" applyFill="1" applyBorder="1" applyAlignment="1">
      <alignment/>
    </xf>
    <xf numFmtId="175" fontId="2" fillId="0" borderId="2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2" fillId="0" borderId="14" xfId="1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2" fontId="2" fillId="0" borderId="0" xfId="15" applyNumberFormat="1" applyFont="1" applyFill="1" applyAlignment="1">
      <alignment horizontal="right"/>
    </xf>
    <xf numFmtId="175" fontId="2" fillId="0" borderId="0" xfId="15" applyNumberFormat="1" applyFont="1" applyFill="1" applyAlignment="1">
      <alignment horizontal="right"/>
    </xf>
    <xf numFmtId="172" fontId="2" fillId="0" borderId="15" xfId="15" applyNumberFormat="1" applyFont="1" applyFill="1" applyBorder="1" applyAlignment="1">
      <alignment horizontal="right"/>
    </xf>
    <xf numFmtId="175" fontId="2" fillId="0" borderId="15" xfId="15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right"/>
    </xf>
    <xf numFmtId="15" fontId="1" fillId="0" borderId="1" xfId="0" applyNumberFormat="1" applyFont="1" applyFill="1" applyBorder="1" applyAlignment="1" quotePrefix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/>
    </xf>
    <xf numFmtId="175" fontId="2" fillId="0" borderId="1" xfId="15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/>
    </xf>
    <xf numFmtId="175" fontId="2" fillId="0" borderId="0" xfId="15" applyNumberFormat="1" applyFont="1" applyFill="1" applyAlignment="1">
      <alignment/>
    </xf>
    <xf numFmtId="175" fontId="2" fillId="0" borderId="12" xfId="15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175" fontId="2" fillId="0" borderId="17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2" xfId="0" applyNumberFormat="1" applyFont="1" applyFill="1" applyBorder="1" applyAlignment="1">
      <alignment/>
    </xf>
    <xf numFmtId="37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1" fontId="1" fillId="0" borderId="0" xfId="15" applyNumberFormat="1" applyFont="1" applyFill="1" applyAlignment="1">
      <alignment/>
    </xf>
    <xf numFmtId="41" fontId="2" fillId="0" borderId="0" xfId="15" applyNumberFormat="1" applyFont="1" applyFill="1" applyAlignment="1">
      <alignment horizontal="right"/>
    </xf>
    <xf numFmtId="41" fontId="2" fillId="0" borderId="0" xfId="15" applyNumberFormat="1" applyFont="1" applyFill="1" applyAlignment="1">
      <alignment horizontal="center"/>
    </xf>
    <xf numFmtId="175" fontId="2" fillId="0" borderId="18" xfId="15" applyNumberFormat="1" applyFont="1" applyFill="1" applyBorder="1" applyAlignment="1">
      <alignment/>
    </xf>
    <xf numFmtId="175" fontId="2" fillId="0" borderId="15" xfId="15" applyNumberFormat="1" applyFont="1" applyFill="1" applyBorder="1" applyAlignment="1">
      <alignment/>
    </xf>
    <xf numFmtId="175" fontId="2" fillId="0" borderId="19" xfId="15" applyNumberFormat="1" applyFont="1" applyFill="1" applyBorder="1" applyAlignment="1">
      <alignment/>
    </xf>
    <xf numFmtId="41" fontId="2" fillId="0" borderId="18" xfId="15" applyNumberFormat="1" applyFont="1" applyFill="1" applyBorder="1" applyAlignment="1">
      <alignment/>
    </xf>
    <xf numFmtId="41" fontId="2" fillId="0" borderId="15" xfId="15" applyNumberFormat="1" applyFont="1" applyFill="1" applyBorder="1" applyAlignment="1">
      <alignment/>
    </xf>
    <xf numFmtId="41" fontId="2" fillId="0" borderId="19" xfId="15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41" fontId="2" fillId="0" borderId="22" xfId="15" applyNumberFormat="1" applyFont="1" applyFill="1" applyBorder="1" applyAlignment="1">
      <alignment/>
    </xf>
    <xf numFmtId="41" fontId="2" fillId="0" borderId="23" xfId="15" applyNumberFormat="1" applyFont="1" applyFill="1" applyBorder="1" applyAlignment="1">
      <alignment horizontal="center"/>
    </xf>
    <xf numFmtId="41" fontId="2" fillId="0" borderId="24" xfId="15" applyNumberFormat="1" applyFont="1" applyFill="1" applyBorder="1" applyAlignment="1">
      <alignment horizontal="center"/>
    </xf>
    <xf numFmtId="41" fontId="2" fillId="0" borderId="20" xfId="15" applyNumberFormat="1" applyFont="1" applyFill="1" applyBorder="1" applyAlignment="1">
      <alignment/>
    </xf>
    <xf numFmtId="41" fontId="2" fillId="0" borderId="25" xfId="15" applyNumberFormat="1" applyFont="1" applyFill="1" applyBorder="1" applyAlignment="1">
      <alignment horizontal="center"/>
    </xf>
    <xf numFmtId="15" fontId="2" fillId="0" borderId="25" xfId="15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>
      <alignment/>
    </xf>
    <xf numFmtId="41" fontId="2" fillId="0" borderId="26" xfId="15" applyNumberFormat="1" applyFont="1" applyFill="1" applyBorder="1" applyAlignment="1">
      <alignment/>
    </xf>
    <xf numFmtId="41" fontId="2" fillId="0" borderId="27" xfId="15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41" fontId="2" fillId="0" borderId="29" xfId="15" applyNumberFormat="1" applyFont="1" applyFill="1" applyBorder="1" applyAlignment="1">
      <alignment/>
    </xf>
    <xf numFmtId="41" fontId="2" fillId="0" borderId="30" xfId="15" applyNumberFormat="1" applyFont="1" applyFill="1" applyBorder="1" applyAlignment="1">
      <alignment/>
    </xf>
    <xf numFmtId="41" fontId="1" fillId="0" borderId="31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41" fontId="2" fillId="0" borderId="3" xfId="15" applyNumberFormat="1" applyFont="1" applyFill="1" applyBorder="1" applyAlignment="1">
      <alignment horizontal="right"/>
    </xf>
    <xf numFmtId="41" fontId="2" fillId="0" borderId="4" xfId="15" applyNumberFormat="1" applyFont="1" applyFill="1" applyBorder="1" applyAlignment="1">
      <alignment horizontal="right"/>
    </xf>
    <xf numFmtId="41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15" fontId="2" fillId="0" borderId="0" xfId="0" applyNumberFormat="1" applyFont="1" applyFill="1" applyAlignment="1" quotePrefix="1">
      <alignment/>
    </xf>
    <xf numFmtId="173" fontId="1" fillId="0" borderId="32" xfId="15" applyNumberFormat="1" applyFont="1" applyFill="1" applyBorder="1" applyAlignment="1">
      <alignment horizontal="center"/>
    </xf>
    <xf numFmtId="173" fontId="1" fillId="0" borderId="33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0" fontId="2" fillId="0" borderId="3" xfId="0" applyNumberFormat="1" applyFont="1" applyFill="1" applyBorder="1" applyAlignment="1">
      <alignment horizontal="center"/>
    </xf>
    <xf numFmtId="40" fontId="2" fillId="0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4.emf" /><Relationship Id="rId10" Type="http://schemas.openxmlformats.org/officeDocument/2006/relationships/image" Target="../media/image7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LCCB%20group%20financial%20reporting\Group%20accounts\2004\klccb%20conso\klccb%20conso%20June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FA Notes"/>
      <sheetName val="Dtax03"/>
      <sheetName val="Tax 03"/>
      <sheetName val="KLCCBconsol"/>
      <sheetName val="Segmt"/>
      <sheetName val="CF-analysis"/>
      <sheetName val="CF"/>
      <sheetName val="Sheet2"/>
      <sheetName val="Summary"/>
      <sheetName val="New Summary"/>
      <sheetName val="Summ by co"/>
      <sheetName val="Sheet1"/>
    </sheetNames>
    <sheetDataSet>
      <sheetData sheetId="4">
        <row r="9">
          <cell r="AE9">
            <v>26320943.250000004</v>
          </cell>
        </row>
        <row r="10">
          <cell r="AQ10">
            <v>1392254.52</v>
          </cell>
        </row>
        <row r="11">
          <cell r="AE11">
            <v>165746</v>
          </cell>
          <cell r="AQ11">
            <v>-310945</v>
          </cell>
        </row>
        <row r="12">
          <cell r="AQ12">
            <v>-128131.11</v>
          </cell>
        </row>
        <row r="13">
          <cell r="AE13">
            <v>49131979.92</v>
          </cell>
          <cell r="AQ13">
            <v>86617.49</v>
          </cell>
        </row>
        <row r="14">
          <cell r="AQ14">
            <v>-2280627.8099999996</v>
          </cell>
        </row>
        <row r="15">
          <cell r="AE15">
            <v>1041884.8516887426</v>
          </cell>
          <cell r="AQ15">
            <v>-1395</v>
          </cell>
        </row>
        <row r="20">
          <cell r="AE20">
            <v>1598563</v>
          </cell>
        </row>
        <row r="21">
          <cell r="AE21">
            <v>3000000</v>
          </cell>
        </row>
        <row r="26">
          <cell r="AB26">
            <v>22502544</v>
          </cell>
          <cell r="AE26">
            <v>22406211.69466667</v>
          </cell>
        </row>
        <row r="34">
          <cell r="AE34">
            <v>257024.85</v>
          </cell>
        </row>
        <row r="36">
          <cell r="AE36">
            <v>398465105.57</v>
          </cell>
        </row>
        <row r="37">
          <cell r="AE37">
            <v>5329426.290000001</v>
          </cell>
        </row>
        <row r="41">
          <cell r="AE41">
            <v>1782229.49</v>
          </cell>
        </row>
        <row r="43">
          <cell r="AE43">
            <v>57055185.98</v>
          </cell>
        </row>
        <row r="44">
          <cell r="AE44">
            <v>14310448.449999996</v>
          </cell>
        </row>
        <row r="48">
          <cell r="AE48">
            <v>5603013</v>
          </cell>
        </row>
        <row r="49">
          <cell r="AE49">
            <v>466362.28</v>
          </cell>
        </row>
        <row r="50">
          <cell r="AE50">
            <v>240563368.81</v>
          </cell>
        </row>
        <row r="52">
          <cell r="AE52">
            <v>22659639.869999997</v>
          </cell>
        </row>
        <row r="53">
          <cell r="AE53">
            <v>16397006.379999999</v>
          </cell>
        </row>
        <row r="61">
          <cell r="AE61">
            <v>8999.12</v>
          </cell>
        </row>
        <row r="62">
          <cell r="AE62">
            <v>40000000</v>
          </cell>
        </row>
        <row r="63">
          <cell r="AE63">
            <v>2214057.97</v>
          </cell>
        </row>
        <row r="71">
          <cell r="AE71">
            <v>223067537.79999998</v>
          </cell>
        </row>
        <row r="74">
          <cell r="AE74">
            <v>79436511.79000002</v>
          </cell>
        </row>
        <row r="78">
          <cell r="AE78">
            <v>-144425798.23862433</v>
          </cell>
        </row>
        <row r="86">
          <cell r="AE86">
            <v>6329566.262114765</v>
          </cell>
        </row>
        <row r="90">
          <cell r="AE90">
            <v>87000000</v>
          </cell>
        </row>
        <row r="93">
          <cell r="AE93">
            <v>274249.95286500023</v>
          </cell>
        </row>
        <row r="102">
          <cell r="AE102">
            <v>1270219</v>
          </cell>
        </row>
        <row r="110">
          <cell r="AE110">
            <v>46261260.21000001</v>
          </cell>
        </row>
        <row r="113">
          <cell r="AE113">
            <v>829352.7999999999</v>
          </cell>
        </row>
        <row r="114">
          <cell r="AE114">
            <v>119502.2</v>
          </cell>
        </row>
        <row r="115">
          <cell r="AE115">
            <v>86617.49</v>
          </cell>
        </row>
        <row r="116">
          <cell r="AE116">
            <v>277439.59</v>
          </cell>
        </row>
        <row r="117">
          <cell r="AE117">
            <v>0</v>
          </cell>
        </row>
        <row r="124">
          <cell r="AE124">
            <v>-7869738.510000001</v>
          </cell>
        </row>
        <row r="125">
          <cell r="AE125">
            <v>-1224253.44</v>
          </cell>
        </row>
        <row r="126">
          <cell r="AE126">
            <v>-2280627.8299999996</v>
          </cell>
        </row>
        <row r="127">
          <cell r="AE127">
            <v>-24684167.379999988</v>
          </cell>
        </row>
        <row r="135">
          <cell r="AE135">
            <v>-435988.32</v>
          </cell>
        </row>
        <row r="136">
          <cell r="AE136">
            <v>-1331192.7</v>
          </cell>
        </row>
        <row r="140">
          <cell r="AE140">
            <v>-177487.3609552667</v>
          </cell>
        </row>
        <row r="141">
          <cell r="AE141">
            <v>325129.61999999994</v>
          </cell>
        </row>
        <row r="144">
          <cell r="AE144">
            <v>-3468856.16</v>
          </cell>
        </row>
        <row r="145">
          <cell r="AE145">
            <v>-97538.88599999998</v>
          </cell>
        </row>
        <row r="149">
          <cell r="AE149">
            <v>-860.8578</v>
          </cell>
        </row>
        <row r="150">
          <cell r="AE150">
            <v>975.79687</v>
          </cell>
        </row>
      </sheetData>
      <sheetData sheetId="5">
        <row r="11">
          <cell r="C11">
            <v>46683.18491000001</v>
          </cell>
          <cell r="D11">
            <v>20.157</v>
          </cell>
          <cell r="E11">
            <v>465.6</v>
          </cell>
          <cell r="F11">
            <v>-907.6817000000001</v>
          </cell>
        </row>
        <row r="15">
          <cell r="C15">
            <v>11926.397890000033</v>
          </cell>
          <cell r="D15">
            <v>-784.4301199999999</v>
          </cell>
          <cell r="E15">
            <v>373.41736</v>
          </cell>
          <cell r="F15">
            <v>-177.4873609552667</v>
          </cell>
        </row>
        <row r="18">
          <cell r="C18">
            <v>-1767.18102</v>
          </cell>
        </row>
        <row r="19">
          <cell r="F19">
            <v>325.12961999999993</v>
          </cell>
        </row>
        <row r="21">
          <cell r="C21">
            <v>-3235.7980000000002</v>
          </cell>
          <cell r="D21">
            <v>-3.7581599999999997</v>
          </cell>
          <cell r="E21">
            <v>-229.3</v>
          </cell>
          <cell r="F21">
            <v>-97.53888599999999</v>
          </cell>
        </row>
        <row r="23">
          <cell r="F23">
            <v>0.11493907000000002</v>
          </cell>
        </row>
        <row r="30">
          <cell r="C30">
            <v>632678.88829</v>
          </cell>
          <cell r="D30">
            <v>317258.09108000004</v>
          </cell>
          <cell r="E30">
            <v>10862.62847</v>
          </cell>
          <cell r="F30">
            <v>-402507.06992831134</v>
          </cell>
        </row>
        <row r="32">
          <cell r="D32">
            <v>22502.544</v>
          </cell>
          <cell r="F32">
            <v>-96.34230533333333</v>
          </cell>
        </row>
        <row r="36">
          <cell r="C36">
            <v>327737.7766599999</v>
          </cell>
          <cell r="D36">
            <v>68126.63337</v>
          </cell>
          <cell r="E36">
            <v>9582.697890000001</v>
          </cell>
          <cell r="F36">
            <v>-77534.65888999999</v>
          </cell>
        </row>
        <row r="41">
          <cell r="C41">
            <v>1081</v>
          </cell>
        </row>
        <row r="42">
          <cell r="C42">
            <v>2212.5482199999997</v>
          </cell>
          <cell r="D42">
            <v>15.24408</v>
          </cell>
          <cell r="E42">
            <v>52.83553</v>
          </cell>
        </row>
        <row r="43">
          <cell r="C43">
            <v>1224.25344</v>
          </cell>
          <cell r="F43">
            <v>177.4873609552667</v>
          </cell>
        </row>
        <row r="46">
          <cell r="C46">
            <v>193.24689999999998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822"/>
  <sheetViews>
    <sheetView tabSelected="1" zoomScale="60" zoomScaleNormal="60" workbookViewId="0" topLeftCell="A667">
      <selection activeCell="L601" sqref="L601"/>
    </sheetView>
  </sheetViews>
  <sheetFormatPr defaultColWidth="9.140625" defaultRowHeight="12.75"/>
  <cols>
    <col min="1" max="1" width="4.140625" style="2" customWidth="1"/>
    <col min="2" max="2" width="2.28125" style="2" customWidth="1"/>
    <col min="3" max="3" width="4.57421875" style="2" customWidth="1"/>
    <col min="4" max="4" width="53.140625" style="2" customWidth="1"/>
    <col min="5" max="5" width="26.140625" style="2" bestFit="1" customWidth="1"/>
    <col min="6" max="6" width="27.28125" style="2" customWidth="1"/>
    <col min="7" max="7" width="0.9921875" style="2" customWidth="1"/>
    <col min="8" max="8" width="28.28125" style="2" bestFit="1" customWidth="1"/>
    <col min="9" max="9" width="20.28125" style="2" customWidth="1"/>
    <col min="10" max="10" width="19.00390625" style="2" customWidth="1"/>
    <col min="11" max="11" width="8.00390625" style="2" customWidth="1"/>
    <col min="12" max="12" width="16.57421875" style="2" customWidth="1"/>
    <col min="13" max="16384" width="8.00390625" style="2" customWidth="1"/>
  </cols>
  <sheetData>
    <row r="4" s="8" customFormat="1" ht="20.25">
      <c r="B4" s="8" t="s">
        <v>0</v>
      </c>
    </row>
    <row r="5" s="8" customFormat="1" ht="20.25">
      <c r="B5" s="8" t="s">
        <v>1</v>
      </c>
    </row>
    <row r="7" spans="2:3" ht="20.25">
      <c r="B7" s="8" t="s">
        <v>199</v>
      </c>
      <c r="C7" s="8"/>
    </row>
    <row r="8" spans="2:13" ht="20.25">
      <c r="B8" s="8" t="s">
        <v>190</v>
      </c>
      <c r="C8" s="8"/>
      <c r="D8" s="8"/>
      <c r="E8" s="9"/>
      <c r="F8" s="9"/>
      <c r="G8" s="9"/>
      <c r="H8" s="9"/>
      <c r="I8" s="9"/>
      <c r="J8" s="9"/>
      <c r="K8" s="10"/>
      <c r="L8" s="10"/>
      <c r="M8" s="10"/>
    </row>
    <row r="9" spans="2:13" ht="20.25">
      <c r="B9" s="8"/>
      <c r="C9" s="8"/>
      <c r="D9" s="8"/>
      <c r="E9" s="9"/>
      <c r="F9" s="9"/>
      <c r="G9" s="9"/>
      <c r="H9" s="9"/>
      <c r="I9" s="9"/>
      <c r="J9" s="9"/>
      <c r="K9" s="10"/>
      <c r="L9" s="10"/>
      <c r="M9" s="10"/>
    </row>
    <row r="10" spans="2:13" ht="20.25">
      <c r="B10" s="8"/>
      <c r="C10" s="8"/>
      <c r="D10" s="8"/>
      <c r="E10" s="9"/>
      <c r="F10" s="9"/>
      <c r="G10" s="9"/>
      <c r="H10" s="9"/>
      <c r="I10" s="9"/>
      <c r="J10" s="9"/>
      <c r="K10" s="10"/>
      <c r="L10" s="10"/>
      <c r="M10" s="10"/>
    </row>
    <row r="11" spans="2:13" ht="20.25">
      <c r="B11" s="8"/>
      <c r="C11" s="8"/>
      <c r="D11" s="8"/>
      <c r="E11" s="9"/>
      <c r="F11" s="9"/>
      <c r="G11" s="9"/>
      <c r="H11" s="9"/>
      <c r="I11" s="9"/>
      <c r="J11" s="9"/>
      <c r="K11" s="10"/>
      <c r="L11" s="10"/>
      <c r="M11" s="10"/>
    </row>
    <row r="12" spans="2:13" ht="20.25">
      <c r="B12" s="8"/>
      <c r="C12" s="8"/>
      <c r="D12" s="8"/>
      <c r="E12" s="9"/>
      <c r="F12" s="9"/>
      <c r="G12" s="9"/>
      <c r="H12" s="9"/>
      <c r="I12" s="9"/>
      <c r="J12" s="9"/>
      <c r="K12" s="10"/>
      <c r="L12" s="10"/>
      <c r="M12" s="10"/>
    </row>
    <row r="13" ht="21" thickBot="1"/>
    <row r="14" spans="5:13" ht="20.25">
      <c r="E14" s="110" t="s">
        <v>2</v>
      </c>
      <c r="F14" s="111"/>
      <c r="G14" s="11"/>
      <c r="H14" s="110" t="s">
        <v>3</v>
      </c>
      <c r="I14" s="111"/>
      <c r="J14" s="9"/>
      <c r="K14" s="10"/>
      <c r="L14" s="10"/>
      <c r="M14" s="10"/>
    </row>
    <row r="15" spans="5:13" ht="20.25">
      <c r="E15" s="12" t="s">
        <v>4</v>
      </c>
      <c r="F15" s="13" t="s">
        <v>5</v>
      </c>
      <c r="G15" s="11"/>
      <c r="H15" s="12" t="s">
        <v>4</v>
      </c>
      <c r="I15" s="13" t="s">
        <v>6</v>
      </c>
      <c r="J15" s="9"/>
      <c r="K15" s="10"/>
      <c r="L15" s="10"/>
      <c r="M15" s="10"/>
    </row>
    <row r="16" spans="5:13" ht="20.25">
      <c r="E16" s="12" t="s">
        <v>7</v>
      </c>
      <c r="F16" s="13" t="s">
        <v>8</v>
      </c>
      <c r="G16" s="11"/>
      <c r="H16" s="12" t="s">
        <v>9</v>
      </c>
      <c r="I16" s="13" t="s">
        <v>9</v>
      </c>
      <c r="J16" s="9"/>
      <c r="K16" s="10"/>
      <c r="L16" s="10"/>
      <c r="M16" s="10"/>
    </row>
    <row r="17" spans="5:13" ht="20.25">
      <c r="E17" s="12" t="s">
        <v>10</v>
      </c>
      <c r="F17" s="13" t="s">
        <v>10</v>
      </c>
      <c r="G17" s="11"/>
      <c r="H17" s="12" t="s">
        <v>11</v>
      </c>
      <c r="I17" s="13" t="s">
        <v>11</v>
      </c>
      <c r="J17" s="9"/>
      <c r="K17" s="10"/>
      <c r="L17" s="10"/>
      <c r="M17" s="10"/>
    </row>
    <row r="18" spans="5:13" ht="20.25">
      <c r="E18" s="12" t="s">
        <v>12</v>
      </c>
      <c r="F18" s="13" t="s">
        <v>12</v>
      </c>
      <c r="G18" s="11"/>
      <c r="H18" s="12" t="s">
        <v>13</v>
      </c>
      <c r="I18" s="13" t="s">
        <v>13</v>
      </c>
      <c r="J18" s="9"/>
      <c r="K18" s="10"/>
      <c r="L18" s="10"/>
      <c r="M18" s="10"/>
    </row>
    <row r="19" spans="5:13" ht="20.25">
      <c r="E19" s="14" t="s">
        <v>188</v>
      </c>
      <c r="F19" s="15" t="s">
        <v>189</v>
      </c>
      <c r="G19" s="16"/>
      <c r="H19" s="14" t="s">
        <v>188</v>
      </c>
      <c r="I19" s="15" t="s">
        <v>189</v>
      </c>
      <c r="J19" s="9"/>
      <c r="K19" s="10"/>
      <c r="L19" s="10"/>
      <c r="M19" s="10"/>
    </row>
    <row r="20" spans="5:13" ht="20.25">
      <c r="E20" s="12"/>
      <c r="F20" s="13"/>
      <c r="G20" s="11"/>
      <c r="H20" s="12"/>
      <c r="I20" s="13"/>
      <c r="J20" s="9"/>
      <c r="K20" s="10"/>
      <c r="L20" s="10"/>
      <c r="M20" s="10"/>
    </row>
    <row r="21" spans="5:13" s="17" customFormat="1" ht="20.25">
      <c r="E21" s="12" t="s">
        <v>14</v>
      </c>
      <c r="F21" s="13" t="s">
        <v>14</v>
      </c>
      <c r="G21" s="11"/>
      <c r="H21" s="12" t="s">
        <v>14</v>
      </c>
      <c r="I21" s="13" t="s">
        <v>14</v>
      </c>
      <c r="J21" s="11"/>
      <c r="K21" s="18"/>
      <c r="L21" s="18"/>
      <c r="M21" s="18"/>
    </row>
    <row r="22" spans="5:9" ht="20.25">
      <c r="E22" s="19"/>
      <c r="F22" s="20"/>
      <c r="H22" s="19"/>
      <c r="I22" s="20"/>
    </row>
    <row r="23" spans="2:9" ht="20.25">
      <c r="B23" s="2" t="s">
        <v>80</v>
      </c>
      <c r="E23" s="21">
        <f>+E60</f>
        <v>19259.260210000008</v>
      </c>
      <c r="F23" s="22">
        <f>F60</f>
        <v>11114</v>
      </c>
      <c r="H23" s="21">
        <f>+H60</f>
        <v>46261.26021000001</v>
      </c>
      <c r="I23" s="22">
        <f>I60</f>
        <v>18403</v>
      </c>
    </row>
    <row r="24" spans="5:9" ht="20.25">
      <c r="E24" s="19"/>
      <c r="F24" s="20"/>
      <c r="H24" s="19"/>
      <c r="I24" s="20"/>
    </row>
    <row r="25" spans="2:9" ht="20.25">
      <c r="B25" s="2" t="s">
        <v>133</v>
      </c>
      <c r="E25" s="21">
        <f>+E67</f>
        <v>1760.84636904475</v>
      </c>
      <c r="F25" s="22">
        <f>F67</f>
        <v>1203</v>
      </c>
      <c r="H25" s="21">
        <f>+H67</f>
        <v>9895.846369044753</v>
      </c>
      <c r="I25" s="22">
        <f>I67</f>
        <v>7</v>
      </c>
    </row>
    <row r="26" spans="5:9" ht="20.25">
      <c r="E26" s="19"/>
      <c r="F26" s="20"/>
      <c r="H26" s="19"/>
      <c r="I26" s="20"/>
    </row>
    <row r="27" spans="2:9" ht="20.25">
      <c r="B27" s="2" t="s">
        <v>132</v>
      </c>
      <c r="E27" s="21">
        <f>+E72</f>
        <v>829.5662621147496</v>
      </c>
      <c r="F27" s="22">
        <f>F72</f>
        <v>1117</v>
      </c>
      <c r="H27" s="21">
        <f>+H72</f>
        <v>6328.566262114753</v>
      </c>
      <c r="I27" s="22">
        <f>I72</f>
        <v>-164</v>
      </c>
    </row>
    <row r="28" spans="5:9" ht="20.25">
      <c r="E28" s="19"/>
      <c r="F28" s="20"/>
      <c r="H28" s="19"/>
      <c r="I28" s="20"/>
    </row>
    <row r="29" spans="2:9" ht="20.25">
      <c r="B29" s="2" t="s">
        <v>134</v>
      </c>
      <c r="E29" s="21">
        <f>E27</f>
        <v>829.5662621147496</v>
      </c>
      <c r="F29" s="22">
        <f>F27</f>
        <v>1117</v>
      </c>
      <c r="H29" s="21">
        <f>+H27</f>
        <v>6328.566262114753</v>
      </c>
      <c r="I29" s="22">
        <f>I27</f>
        <v>-164</v>
      </c>
    </row>
    <row r="30" spans="5:9" ht="20.25">
      <c r="E30" s="19"/>
      <c r="F30" s="20"/>
      <c r="H30" s="19"/>
      <c r="I30" s="20"/>
    </row>
    <row r="31" spans="2:9" ht="20.25">
      <c r="B31" s="2" t="s">
        <v>135</v>
      </c>
      <c r="E31" s="23">
        <f>E74</f>
        <v>0.37189017743071606</v>
      </c>
      <c r="F31" s="24">
        <f>F74</f>
        <v>0.5007452052487755</v>
      </c>
      <c r="H31" s="23">
        <f>H74</f>
        <v>2.8370628575229437</v>
      </c>
      <c r="I31" s="24">
        <f>I74</f>
        <v>-0.07352033452175398</v>
      </c>
    </row>
    <row r="32" spans="5:9" ht="20.25">
      <c r="E32" s="19"/>
      <c r="F32" s="20"/>
      <c r="H32" s="19"/>
      <c r="I32" s="20"/>
    </row>
    <row r="33" spans="2:9" ht="20.25">
      <c r="B33" s="2" t="s">
        <v>102</v>
      </c>
      <c r="E33" s="19">
        <v>0</v>
      </c>
      <c r="F33" s="20">
        <v>0</v>
      </c>
      <c r="H33" s="19">
        <v>0</v>
      </c>
      <c r="I33" s="20">
        <v>0</v>
      </c>
    </row>
    <row r="34" spans="5:9" ht="20.25">
      <c r="E34" s="19"/>
      <c r="F34" s="20"/>
      <c r="H34" s="19"/>
      <c r="I34" s="20"/>
    </row>
    <row r="35" spans="5:9" ht="20.25">
      <c r="E35" s="112" t="s">
        <v>127</v>
      </c>
      <c r="F35" s="113"/>
      <c r="H35" s="112" t="s">
        <v>129</v>
      </c>
      <c r="I35" s="113"/>
    </row>
    <row r="36" spans="5:9" ht="20.25">
      <c r="E36" s="112" t="s">
        <v>128</v>
      </c>
      <c r="F36" s="113"/>
      <c r="H36" s="112" t="s">
        <v>130</v>
      </c>
      <c r="I36" s="113"/>
    </row>
    <row r="37" spans="5:9" ht="20.25">
      <c r="E37" s="19"/>
      <c r="F37" s="20"/>
      <c r="H37" s="19"/>
      <c r="I37" s="20"/>
    </row>
    <row r="38" spans="2:9" ht="20.25">
      <c r="B38" s="2" t="s">
        <v>103</v>
      </c>
      <c r="E38" s="114">
        <f>(F149-F118)/F147</f>
        <v>0.9021211908575687</v>
      </c>
      <c r="F38" s="115"/>
      <c r="H38" s="114">
        <f>(H149-H118)/H147</f>
        <v>0.8684212885756809</v>
      </c>
      <c r="I38" s="115"/>
    </row>
    <row r="39" spans="5:9" ht="20.25">
      <c r="E39" s="19"/>
      <c r="F39" s="20"/>
      <c r="H39" s="19"/>
      <c r="I39" s="20"/>
    </row>
    <row r="40" spans="5:9" ht="20.25">
      <c r="E40" s="19"/>
      <c r="F40" s="20"/>
      <c r="H40" s="19"/>
      <c r="I40" s="20"/>
    </row>
    <row r="41" spans="5:9" ht="21" thickBot="1">
      <c r="E41" s="25"/>
      <c r="F41" s="26"/>
      <c r="H41" s="25"/>
      <c r="I41" s="26"/>
    </row>
    <row r="44" ht="20.25">
      <c r="J44" s="8"/>
    </row>
    <row r="45" s="8" customFormat="1" ht="20.25">
      <c r="B45" s="8" t="s">
        <v>0</v>
      </c>
    </row>
    <row r="46" s="8" customFormat="1" ht="20.25">
      <c r="B46" s="8" t="s">
        <v>1</v>
      </c>
    </row>
    <row r="47" s="8" customFormat="1" ht="20.25"/>
    <row r="48" spans="2:10" s="8" customFormat="1" ht="20.25">
      <c r="B48" s="8" t="s">
        <v>99</v>
      </c>
      <c r="E48" s="27"/>
      <c r="F48" s="27"/>
      <c r="G48" s="27"/>
      <c r="H48" s="27"/>
      <c r="I48" s="27"/>
      <c r="J48" s="27"/>
    </row>
    <row r="49" spans="2:13" ht="20.25">
      <c r="B49" s="8" t="str">
        <f>B8</f>
        <v>FOR THE SECOND QUARTER ENDED 30 JUNE 2004</v>
      </c>
      <c r="C49" s="8"/>
      <c r="D49" s="8"/>
      <c r="E49" s="9"/>
      <c r="F49" s="9"/>
      <c r="G49" s="9"/>
      <c r="H49" s="9"/>
      <c r="I49" s="9"/>
      <c r="J49" s="9"/>
      <c r="K49" s="10"/>
      <c r="L49" s="10"/>
      <c r="M49" s="10"/>
    </row>
    <row r="50" spans="2:13" ht="21" thickBot="1">
      <c r="B50" s="8"/>
      <c r="C50" s="8"/>
      <c r="D50" s="8"/>
      <c r="E50" s="9"/>
      <c r="F50" s="9"/>
      <c r="G50" s="9"/>
      <c r="H50" s="9"/>
      <c r="I50" s="9"/>
      <c r="J50" s="9"/>
      <c r="K50" s="10"/>
      <c r="L50" s="10"/>
      <c r="M50" s="10"/>
    </row>
    <row r="51" spans="5:13" ht="20.25">
      <c r="E51" s="110" t="s">
        <v>2</v>
      </c>
      <c r="F51" s="111"/>
      <c r="G51" s="11"/>
      <c r="H51" s="110" t="s">
        <v>3</v>
      </c>
      <c r="I51" s="111"/>
      <c r="J51" s="9"/>
      <c r="K51" s="10"/>
      <c r="L51" s="10"/>
      <c r="M51" s="10"/>
    </row>
    <row r="52" spans="5:13" ht="20.25">
      <c r="E52" s="12" t="s">
        <v>4</v>
      </c>
      <c r="F52" s="13" t="s">
        <v>5</v>
      </c>
      <c r="G52" s="11"/>
      <c r="H52" s="12" t="s">
        <v>4</v>
      </c>
      <c r="I52" s="13" t="s">
        <v>6</v>
      </c>
      <c r="J52" s="9"/>
      <c r="K52" s="10"/>
      <c r="L52" s="10"/>
      <c r="M52" s="10"/>
    </row>
    <row r="53" spans="5:13" ht="20.25">
      <c r="E53" s="12" t="s">
        <v>7</v>
      </c>
      <c r="F53" s="13" t="s">
        <v>8</v>
      </c>
      <c r="G53" s="11"/>
      <c r="H53" s="12" t="s">
        <v>9</v>
      </c>
      <c r="I53" s="13" t="s">
        <v>9</v>
      </c>
      <c r="J53" s="9"/>
      <c r="K53" s="10"/>
      <c r="L53" s="10"/>
      <c r="M53" s="10"/>
    </row>
    <row r="54" spans="5:13" ht="20.25">
      <c r="E54" s="12" t="s">
        <v>10</v>
      </c>
      <c r="F54" s="13" t="s">
        <v>10</v>
      </c>
      <c r="G54" s="11"/>
      <c r="H54" s="12" t="s">
        <v>11</v>
      </c>
      <c r="I54" s="13" t="s">
        <v>11</v>
      </c>
      <c r="J54" s="9"/>
      <c r="K54" s="10"/>
      <c r="L54" s="10"/>
      <c r="M54" s="10"/>
    </row>
    <row r="55" spans="5:13" ht="20.25">
      <c r="E55" s="12" t="s">
        <v>12</v>
      </c>
      <c r="F55" s="13" t="s">
        <v>12</v>
      </c>
      <c r="G55" s="11"/>
      <c r="H55" s="12" t="s">
        <v>13</v>
      </c>
      <c r="I55" s="13" t="s">
        <v>13</v>
      </c>
      <c r="J55" s="9"/>
      <c r="K55" s="10"/>
      <c r="L55" s="10"/>
      <c r="M55" s="10"/>
    </row>
    <row r="56" spans="5:13" ht="20.25">
      <c r="E56" s="14" t="str">
        <f>+E19</f>
        <v>30 June 2004</v>
      </c>
      <c r="F56" s="15" t="str">
        <f>+F19</f>
        <v>30 June 2003</v>
      </c>
      <c r="G56" s="16"/>
      <c r="H56" s="14" t="str">
        <f>+H19</f>
        <v>30 June 2004</v>
      </c>
      <c r="I56" s="15" t="str">
        <f>+I19</f>
        <v>30 June 2003</v>
      </c>
      <c r="J56" s="9"/>
      <c r="K56" s="10"/>
      <c r="L56" s="10"/>
      <c r="M56" s="10"/>
    </row>
    <row r="57" spans="5:13" ht="20.25">
      <c r="E57" s="12"/>
      <c r="F57" s="13"/>
      <c r="G57" s="11"/>
      <c r="H57" s="12"/>
      <c r="I57" s="13"/>
      <c r="J57" s="9"/>
      <c r="K57" s="10"/>
      <c r="L57" s="10"/>
      <c r="M57" s="10"/>
    </row>
    <row r="58" spans="5:13" s="17" customFormat="1" ht="20.25">
      <c r="E58" s="12" t="s">
        <v>14</v>
      </c>
      <c r="F58" s="13" t="s">
        <v>14</v>
      </c>
      <c r="G58" s="11"/>
      <c r="H58" s="12" t="s">
        <v>14</v>
      </c>
      <c r="I58" s="13" t="s">
        <v>14</v>
      </c>
      <c r="J58" s="11"/>
      <c r="K58" s="18"/>
      <c r="L58" s="18"/>
      <c r="M58" s="18"/>
    </row>
    <row r="59" spans="5:13" s="17" customFormat="1" ht="20.25">
      <c r="E59" s="12"/>
      <c r="F59" s="13"/>
      <c r="G59" s="11"/>
      <c r="H59" s="12"/>
      <c r="I59" s="13"/>
      <c r="J59" s="11"/>
      <c r="K59" s="18"/>
      <c r="L59" s="18"/>
      <c r="M59" s="18"/>
    </row>
    <row r="60" spans="2:13" ht="20.25">
      <c r="B60" s="2" t="s">
        <v>15</v>
      </c>
      <c r="E60" s="28">
        <f>+H60-27003+1</f>
        <v>19259.260210000008</v>
      </c>
      <c r="F60" s="29">
        <v>11114</v>
      </c>
      <c r="G60" s="3"/>
      <c r="H60" s="28">
        <f>+'[1]KLCCBconsol'!$AE$110/1000</f>
        <v>46261.26021000001</v>
      </c>
      <c r="I60" s="29">
        <f>7289+F60</f>
        <v>18403</v>
      </c>
      <c r="J60" s="3"/>
      <c r="K60" s="3"/>
      <c r="L60" s="30"/>
      <c r="M60" s="30"/>
    </row>
    <row r="61" spans="2:13" ht="20.25">
      <c r="B61" s="2" t="s">
        <v>16</v>
      </c>
      <c r="E61" s="28">
        <f>+H61-668</f>
        <v>644.9120799999998</v>
      </c>
      <c r="F61" s="29">
        <v>1387</v>
      </c>
      <c r="G61" s="3"/>
      <c r="H61" s="28">
        <f>+SUM('[1]KLCCBconsol'!$AE$113:$AE$117)/1000</f>
        <v>1312.9120799999998</v>
      </c>
      <c r="I61" s="29">
        <f>1809+F61</f>
        <v>3196</v>
      </c>
      <c r="J61" s="3"/>
      <c r="K61" s="3"/>
      <c r="L61" s="30"/>
      <c r="M61" s="30"/>
    </row>
    <row r="62" spans="2:13" ht="20.25">
      <c r="B62" s="2" t="s">
        <v>17</v>
      </c>
      <c r="E62" s="28">
        <f>+H62+1814</f>
        <v>-1868.3686309552663</v>
      </c>
      <c r="F62" s="29">
        <v>-1943</v>
      </c>
      <c r="G62" s="3"/>
      <c r="H62" s="28">
        <f>+('[1]KLCCBconsol'!$AE$125+'[1]KLCCBconsol'!$AE$126+'[1]KLCCBconsol'!$AE$140)/1000</f>
        <v>-3682.3686309552663</v>
      </c>
      <c r="I62" s="29">
        <f>-1934+F62</f>
        <v>-3877</v>
      </c>
      <c r="J62" s="3"/>
      <c r="K62" s="3"/>
      <c r="L62" s="30"/>
      <c r="M62" s="30"/>
    </row>
    <row r="63" spans="2:13" ht="20.25">
      <c r="B63" s="2" t="s">
        <v>18</v>
      </c>
      <c r="E63" s="31">
        <f>+H63+17247</f>
        <v>-15306.90588999999</v>
      </c>
      <c r="F63" s="32">
        <v>-9647</v>
      </c>
      <c r="G63" s="33"/>
      <c r="H63" s="31">
        <f>('[1]KLCCBconsol'!$AE$124+'[1]KLCCBconsol'!$AE$127)/1000</f>
        <v>-32553.90588999999</v>
      </c>
      <c r="I63" s="32">
        <f>-8217+F63</f>
        <v>-17864</v>
      </c>
      <c r="J63" s="3"/>
      <c r="K63" s="3"/>
      <c r="L63" s="30"/>
      <c r="M63" s="30"/>
    </row>
    <row r="64" spans="2:13" ht="20.25">
      <c r="B64" s="2" t="s">
        <v>136</v>
      </c>
      <c r="E64" s="28">
        <f>SUM(E60:E63)</f>
        <v>2728.89776904475</v>
      </c>
      <c r="F64" s="29">
        <f>SUM(F60:F63)</f>
        <v>911</v>
      </c>
      <c r="G64" s="33"/>
      <c r="H64" s="28">
        <f>SUM(H60:H63)</f>
        <v>11337.897769044754</v>
      </c>
      <c r="I64" s="29">
        <f>SUM(I60:I63)</f>
        <v>-142</v>
      </c>
      <c r="J64" s="3"/>
      <c r="K64" s="3"/>
      <c r="L64" s="30"/>
      <c r="M64" s="30"/>
    </row>
    <row r="65" spans="2:13" ht="20.25">
      <c r="B65" s="2" t="s">
        <v>19</v>
      </c>
      <c r="E65" s="28">
        <f>+H65+944</f>
        <v>-823.18102</v>
      </c>
      <c r="F65" s="29">
        <v>-110</v>
      </c>
      <c r="G65" s="33"/>
      <c r="H65" s="28">
        <f>+('[1]KLCCBconsol'!$AE$135+'[1]KLCCBconsol'!$AE$136)/1000</f>
        <v>-1767.18102</v>
      </c>
      <c r="I65" s="29">
        <f>-59+F65</f>
        <v>-169</v>
      </c>
      <c r="J65" s="3"/>
      <c r="K65" s="3"/>
      <c r="L65" s="30"/>
      <c r="M65" s="30"/>
    </row>
    <row r="66" spans="2:13" ht="20.25">
      <c r="B66" s="2" t="s">
        <v>20</v>
      </c>
      <c r="E66" s="31">
        <f>+H66-470</f>
        <v>-144.87038000000007</v>
      </c>
      <c r="F66" s="32">
        <v>402</v>
      </c>
      <c r="G66" s="33"/>
      <c r="H66" s="31">
        <f>+'[1]KLCCBconsol'!$AE$141/1000</f>
        <v>325.12961999999993</v>
      </c>
      <c r="I66" s="32">
        <f>-84+F66</f>
        <v>318</v>
      </c>
      <c r="J66" s="3"/>
      <c r="K66" s="3"/>
      <c r="L66" s="30"/>
      <c r="M66" s="30"/>
    </row>
    <row r="67" spans="2:13" ht="20.25">
      <c r="B67" s="2" t="s">
        <v>133</v>
      </c>
      <c r="E67" s="28">
        <f>SUM(E64:E66)</f>
        <v>1760.84636904475</v>
      </c>
      <c r="F67" s="29">
        <f>SUM(F64:F66)</f>
        <v>1203</v>
      </c>
      <c r="G67" s="33"/>
      <c r="H67" s="28">
        <f>SUM(H64:H66)</f>
        <v>9895.846369044753</v>
      </c>
      <c r="I67" s="29">
        <f>SUM(I64:I66)</f>
        <v>7</v>
      </c>
      <c r="J67" s="3"/>
      <c r="K67" s="3"/>
      <c r="L67" s="30"/>
      <c r="M67" s="30"/>
    </row>
    <row r="68" spans="2:13" ht="20.25">
      <c r="B68" s="2" t="s">
        <v>21</v>
      </c>
      <c r="E68" s="28">
        <f>+H68+2492</f>
        <v>-976.8561600000003</v>
      </c>
      <c r="F68" s="29">
        <v>-107</v>
      </c>
      <c r="G68" s="33"/>
      <c r="H68" s="28">
        <f>+'[1]KLCCBconsol'!$AE$144/1000</f>
        <v>-3468.8561600000003</v>
      </c>
      <c r="I68" s="29">
        <f>-100+F68</f>
        <v>-207</v>
      </c>
      <c r="J68" s="3"/>
      <c r="K68" s="3"/>
      <c r="L68" s="30"/>
      <c r="M68" s="30"/>
    </row>
    <row r="69" spans="2:13" ht="20.25">
      <c r="B69" s="2" t="s">
        <v>22</v>
      </c>
      <c r="E69" s="31">
        <f>+H69+141</f>
        <v>43.46111400000001</v>
      </c>
      <c r="F69" s="32">
        <v>0</v>
      </c>
      <c r="G69" s="33"/>
      <c r="H69" s="31">
        <f>+'[1]KLCCBconsol'!$AE$145/1000</f>
        <v>-97.53888599999999</v>
      </c>
      <c r="I69" s="32">
        <f>0+F69</f>
        <v>0</v>
      </c>
      <c r="J69" s="3"/>
      <c r="K69" s="3"/>
      <c r="L69" s="30"/>
      <c r="M69" s="30"/>
    </row>
    <row r="70" spans="2:13" ht="20.25">
      <c r="B70" s="2" t="s">
        <v>137</v>
      </c>
      <c r="E70" s="28">
        <f>SUM(E67:E69)</f>
        <v>827.4513230447496</v>
      </c>
      <c r="F70" s="29">
        <f>SUM(F67:F69)</f>
        <v>1096</v>
      </c>
      <c r="G70" s="33"/>
      <c r="H70" s="28">
        <f>SUM(H67:H69)</f>
        <v>6329.451323044753</v>
      </c>
      <c r="I70" s="29">
        <f>SUM(I67:I69)</f>
        <v>-200</v>
      </c>
      <c r="J70" s="3"/>
      <c r="K70" s="3"/>
      <c r="L70" s="30"/>
      <c r="M70" s="30"/>
    </row>
    <row r="71" spans="2:13" ht="20.25">
      <c r="B71" s="2" t="s">
        <v>23</v>
      </c>
      <c r="E71" s="34">
        <f>+H71+3</f>
        <v>3.11493907</v>
      </c>
      <c r="F71" s="29">
        <v>21</v>
      </c>
      <c r="G71" s="33"/>
      <c r="H71" s="34">
        <f>+('[1]KLCCBconsol'!$AE$149+'[1]KLCCBconsol'!$AE$150)/1000</f>
        <v>0.11493907000000002</v>
      </c>
      <c r="I71" s="29">
        <f>15+F71</f>
        <v>36</v>
      </c>
      <c r="J71" s="3"/>
      <c r="K71" s="3"/>
      <c r="L71" s="30"/>
      <c r="M71" s="30"/>
    </row>
    <row r="72" spans="2:13" ht="21" thickBot="1">
      <c r="B72" s="2" t="s">
        <v>175</v>
      </c>
      <c r="E72" s="35">
        <f>SUM(E70:E71)-1</f>
        <v>829.5662621147496</v>
      </c>
      <c r="F72" s="36">
        <f>SUM(F70:F71)</f>
        <v>1117</v>
      </c>
      <c r="G72" s="33"/>
      <c r="H72" s="35">
        <f>SUM(H70:H71)-1</f>
        <v>6328.566262114753</v>
      </c>
      <c r="I72" s="36">
        <f>SUM(I70:I71)</f>
        <v>-164</v>
      </c>
      <c r="J72" s="3"/>
      <c r="K72" s="3"/>
      <c r="L72" s="30"/>
      <c r="M72" s="30"/>
    </row>
    <row r="73" spans="5:13" ht="21" thickTop="1">
      <c r="E73" s="28"/>
      <c r="F73" s="29"/>
      <c r="G73" s="33"/>
      <c r="H73" s="28"/>
      <c r="I73" s="29">
        <f>+F73</f>
        <v>0</v>
      </c>
      <c r="J73" s="3"/>
      <c r="K73" s="3"/>
      <c r="L73" s="30"/>
      <c r="M73" s="30"/>
    </row>
    <row r="74" spans="2:13" ht="20.25">
      <c r="B74" s="2" t="s">
        <v>135</v>
      </c>
      <c r="E74" s="37">
        <f>E656</f>
        <v>0.37189017743071606</v>
      </c>
      <c r="F74" s="38">
        <f>F656</f>
        <v>0.5007452052487755</v>
      </c>
      <c r="G74" s="39"/>
      <c r="H74" s="37">
        <f>H656</f>
        <v>2.8370628575229437</v>
      </c>
      <c r="I74" s="40">
        <f>+I656</f>
        <v>-0.07352033452175398</v>
      </c>
      <c r="J74" s="3"/>
      <c r="K74" s="3"/>
      <c r="L74" s="30"/>
      <c r="M74" s="30"/>
    </row>
    <row r="75" spans="5:9" ht="21" thickBot="1">
      <c r="E75" s="25"/>
      <c r="F75" s="26"/>
      <c r="G75" s="41"/>
      <c r="H75" s="25"/>
      <c r="I75" s="26"/>
    </row>
    <row r="76" spans="5:9" ht="20.25">
      <c r="E76" s="41"/>
      <c r="F76" s="41"/>
      <c r="G76" s="41"/>
      <c r="H76" s="41"/>
      <c r="I76" s="41"/>
    </row>
    <row r="77" spans="5:9" ht="20.25">
      <c r="E77" s="41"/>
      <c r="F77" s="41"/>
      <c r="H77" s="41"/>
      <c r="I77" s="41"/>
    </row>
    <row r="78" spans="5:9" ht="20.25">
      <c r="E78" s="41"/>
      <c r="F78" s="41"/>
      <c r="H78" s="41"/>
      <c r="I78" s="41"/>
    </row>
    <row r="79" spans="5:9" ht="20.25">
      <c r="E79" s="41"/>
      <c r="F79" s="41"/>
      <c r="H79" s="41"/>
      <c r="I79" s="41"/>
    </row>
    <row r="80" spans="5:9" ht="20.25">
      <c r="E80" s="41"/>
      <c r="F80" s="41"/>
      <c r="H80" s="41"/>
      <c r="I80" s="41"/>
    </row>
    <row r="81" spans="5:9" ht="20.25">
      <c r="E81" s="41"/>
      <c r="F81" s="41"/>
      <c r="H81" s="41"/>
      <c r="I81" s="41"/>
    </row>
    <row r="82" spans="5:9" ht="20.25">
      <c r="E82" s="41"/>
      <c r="F82" s="41"/>
      <c r="H82" s="41"/>
      <c r="I82" s="41"/>
    </row>
    <row r="83" spans="5:9" ht="20.25">
      <c r="E83" s="41"/>
      <c r="F83" s="41"/>
      <c r="H83" s="41"/>
      <c r="I83" s="41"/>
    </row>
    <row r="84" spans="5:9" ht="20.25">
      <c r="E84" s="41"/>
      <c r="F84" s="41"/>
      <c r="H84" s="41"/>
      <c r="I84" s="41"/>
    </row>
    <row r="85" spans="5:9" ht="20.25">
      <c r="E85" s="41"/>
      <c r="F85" s="41"/>
      <c r="H85" s="41"/>
      <c r="I85" s="41"/>
    </row>
    <row r="86" spans="5:9" ht="20.25">
      <c r="E86" s="41"/>
      <c r="F86" s="41"/>
      <c r="H86" s="41"/>
      <c r="I86" s="41"/>
    </row>
    <row r="87" spans="5:9" ht="20.25">
      <c r="E87" s="41"/>
      <c r="F87" s="41"/>
      <c r="H87" s="41"/>
      <c r="I87" s="41"/>
    </row>
    <row r="88" spans="5:9" ht="20.25">
      <c r="E88" s="41"/>
      <c r="F88" s="41"/>
      <c r="H88" s="41"/>
      <c r="I88" s="41"/>
    </row>
    <row r="89" spans="5:9" ht="20.25">
      <c r="E89" s="41"/>
      <c r="F89" s="41"/>
      <c r="H89" s="41"/>
      <c r="I89" s="41"/>
    </row>
    <row r="90" spans="5:9" ht="20.25">
      <c r="E90" s="41"/>
      <c r="F90" s="41"/>
      <c r="H90" s="41"/>
      <c r="I90" s="41"/>
    </row>
    <row r="91" s="8" customFormat="1" ht="20.25"/>
    <row r="92" s="8" customFormat="1" ht="20.25"/>
    <row r="93" s="8" customFormat="1" ht="20.25"/>
    <row r="94" s="8" customFormat="1" ht="20.25"/>
    <row r="95" s="8" customFormat="1" ht="20.25"/>
    <row r="96" s="8" customFormat="1" ht="20.25"/>
    <row r="97" s="8" customFormat="1" ht="20.25"/>
    <row r="98" s="8" customFormat="1" ht="20.25"/>
    <row r="99" s="8" customFormat="1" ht="20.25">
      <c r="B99" s="8" t="s">
        <v>98</v>
      </c>
    </row>
    <row r="100" spans="2:4" s="8" customFormat="1" ht="20.25">
      <c r="B100" s="8" t="s">
        <v>172</v>
      </c>
      <c r="C100" s="2"/>
      <c r="D100" s="2"/>
    </row>
    <row r="101" s="8" customFormat="1" ht="20.25"/>
    <row r="102" s="8" customFormat="1" ht="20.25"/>
    <row r="103" spans="2:10" s="8" customFormat="1" ht="20.25">
      <c r="B103" s="8" t="s">
        <v>0</v>
      </c>
      <c r="E103" s="27"/>
      <c r="F103" s="27"/>
      <c r="G103" s="27"/>
      <c r="H103" s="27"/>
      <c r="I103" s="27"/>
      <c r="J103" s="27"/>
    </row>
    <row r="104" spans="2:10" s="8" customFormat="1" ht="20.25">
      <c r="B104" s="8" t="s">
        <v>1</v>
      </c>
      <c r="E104" s="27"/>
      <c r="F104" s="27"/>
      <c r="G104" s="27"/>
      <c r="H104" s="27"/>
      <c r="I104" s="27"/>
      <c r="J104" s="27"/>
    </row>
    <row r="105" s="8" customFormat="1" ht="20.25"/>
    <row r="106" s="8" customFormat="1" ht="20.25">
      <c r="B106" s="8" t="s">
        <v>100</v>
      </c>
    </row>
    <row r="107" s="8" customFormat="1" ht="21" thickBot="1">
      <c r="B107" s="8" t="s">
        <v>187</v>
      </c>
    </row>
    <row r="108" spans="6:8" s="8" customFormat="1" ht="20.25">
      <c r="F108" s="42" t="s">
        <v>117</v>
      </c>
      <c r="H108" s="42" t="s">
        <v>24</v>
      </c>
    </row>
    <row r="109" spans="6:8" s="8" customFormat="1" ht="20.25">
      <c r="F109" s="43" t="s">
        <v>25</v>
      </c>
      <c r="G109" s="17"/>
      <c r="H109" s="43" t="s">
        <v>25</v>
      </c>
    </row>
    <row r="110" spans="6:8" ht="20.25">
      <c r="F110" s="44" t="s">
        <v>188</v>
      </c>
      <c r="G110" s="45"/>
      <c r="H110" s="46" t="s">
        <v>152</v>
      </c>
    </row>
    <row r="111" spans="6:8" ht="20.25">
      <c r="F111" s="43" t="s">
        <v>14</v>
      </c>
      <c r="G111" s="17"/>
      <c r="H111" s="43" t="s">
        <v>14</v>
      </c>
    </row>
    <row r="112" spans="6:8" ht="20.25">
      <c r="F112" s="47"/>
      <c r="H112" s="47"/>
    </row>
    <row r="113" spans="2:8" ht="20.25">
      <c r="B113" s="8" t="s">
        <v>26</v>
      </c>
      <c r="C113" s="8"/>
      <c r="D113" s="8"/>
      <c r="F113" s="47"/>
      <c r="H113" s="47"/>
    </row>
    <row r="114" spans="6:9" ht="20.25">
      <c r="F114" s="48"/>
      <c r="G114" s="49"/>
      <c r="H114" s="48"/>
      <c r="I114" s="49"/>
    </row>
    <row r="115" spans="2:9" ht="20.25">
      <c r="B115" s="2" t="s">
        <v>27</v>
      </c>
      <c r="F115" s="48">
        <f>+'[1]KLCCBconsol'!$AE$9/1000</f>
        <v>26320.943250000004</v>
      </c>
      <c r="G115" s="49"/>
      <c r="H115" s="48">
        <v>27563</v>
      </c>
      <c r="I115" s="49"/>
    </row>
    <row r="116" spans="2:9" ht="20.25">
      <c r="B116" s="2" t="s">
        <v>28</v>
      </c>
      <c r="F116" s="48">
        <f>+'[1]KLCCBconsol'!$AE$26/1000</f>
        <v>22406.21169466667</v>
      </c>
      <c r="G116" s="49"/>
      <c r="H116" s="48">
        <v>21850</v>
      </c>
      <c r="I116" s="49"/>
    </row>
    <row r="117" spans="2:9" ht="20.25">
      <c r="B117" s="2" t="s">
        <v>29</v>
      </c>
      <c r="F117" s="48">
        <f>+'[1]KLCCBconsol'!$AE$20/1000</f>
        <v>1598.563</v>
      </c>
      <c r="G117" s="49"/>
      <c r="H117" s="48">
        <v>1509</v>
      </c>
      <c r="I117" s="49"/>
    </row>
    <row r="118" spans="2:9" ht="20.25">
      <c r="B118" s="2" t="s">
        <v>30</v>
      </c>
      <c r="F118" s="48">
        <f>+('[1]KLCCBconsol'!$AE$13+'[1]KLCCBconsol'!$AE$15)/1000</f>
        <v>50173.86477168874</v>
      </c>
      <c r="G118" s="49"/>
      <c r="H118" s="48">
        <v>51362</v>
      </c>
      <c r="I118" s="49"/>
    </row>
    <row r="119" spans="2:9" ht="20.25">
      <c r="B119" s="2" t="s">
        <v>31</v>
      </c>
      <c r="F119" s="48">
        <f>+'[1]KLCCBconsol'!$AE$21/1000</f>
        <v>3000</v>
      </c>
      <c r="G119" s="49"/>
      <c r="H119" s="48">
        <v>4000</v>
      </c>
      <c r="I119" s="49"/>
    </row>
    <row r="120" spans="6:9" ht="20.25">
      <c r="F120" s="48"/>
      <c r="G120" s="50"/>
      <c r="H120" s="48"/>
      <c r="I120" s="49"/>
    </row>
    <row r="121" spans="6:9" ht="20.25">
      <c r="F121" s="51">
        <f>SUM(F115:F120)</f>
        <v>103499.58271635542</v>
      </c>
      <c r="G121" s="50"/>
      <c r="H121" s="51">
        <f>SUM(H115:H120)</f>
        <v>106284</v>
      </c>
      <c r="I121" s="49"/>
    </row>
    <row r="122" spans="6:9" ht="20.25">
      <c r="F122" s="48"/>
      <c r="G122" s="50"/>
      <c r="H122" s="48"/>
      <c r="I122" s="49"/>
    </row>
    <row r="123" spans="2:9" ht="20.25">
      <c r="B123" s="8" t="s">
        <v>32</v>
      </c>
      <c r="C123" s="8"/>
      <c r="D123" s="8"/>
      <c r="F123" s="48"/>
      <c r="G123" s="50"/>
      <c r="H123" s="48"/>
      <c r="I123" s="49"/>
    </row>
    <row r="124" spans="6:9" ht="20.25">
      <c r="F124" s="48"/>
      <c r="G124" s="50"/>
      <c r="H124" s="48"/>
      <c r="I124" s="49"/>
    </row>
    <row r="125" spans="2:9" ht="20.25">
      <c r="B125" s="2" t="s">
        <v>33</v>
      </c>
      <c r="F125" s="48">
        <f>+'[1]KLCCBconsol'!$AE$36/1000</f>
        <v>398465.10557</v>
      </c>
      <c r="G125" s="50"/>
      <c r="H125" s="48">
        <v>368640</v>
      </c>
      <c r="I125" s="49"/>
    </row>
    <row r="126" spans="2:9" ht="20.25">
      <c r="B126" s="2" t="s">
        <v>31</v>
      </c>
      <c r="F126" s="48">
        <f>+'[1]KLCCBconsol'!$AE$37/1000</f>
        <v>5329.426290000001</v>
      </c>
      <c r="G126" s="50"/>
      <c r="H126" s="48">
        <v>5158</v>
      </c>
      <c r="I126" s="49"/>
    </row>
    <row r="127" spans="2:9" ht="20.25">
      <c r="B127" s="2" t="s">
        <v>34</v>
      </c>
      <c r="F127" s="48">
        <f>+'[1]KLCCBconsol'!$AE$34/1000</f>
        <v>257.02485</v>
      </c>
      <c r="G127" s="50"/>
      <c r="H127" s="48">
        <v>268</v>
      </c>
      <c r="I127" s="49"/>
    </row>
    <row r="128" spans="2:9" ht="20.25">
      <c r="B128" s="2" t="s">
        <v>35</v>
      </c>
      <c r="F128" s="48">
        <f>+'[1]KLCCBconsol'!$AE$41/1000</f>
        <v>1782.22949</v>
      </c>
      <c r="G128" s="50"/>
      <c r="H128" s="48">
        <v>4705</v>
      </c>
      <c r="I128" s="49"/>
    </row>
    <row r="129" spans="2:9" ht="20.25">
      <c r="B129" s="2" t="s">
        <v>36</v>
      </c>
      <c r="F129" s="48">
        <f>+('[1]KLCCBconsol'!$AE$43+'[1]KLCCBconsol'!$AE$44)/1000</f>
        <v>71365.63442999999</v>
      </c>
      <c r="G129" s="50"/>
      <c r="H129" s="48">
        <v>61797</v>
      </c>
      <c r="I129" s="49"/>
    </row>
    <row r="130" spans="6:9" ht="20.25">
      <c r="F130" s="48"/>
      <c r="G130" s="50"/>
      <c r="H130" s="48"/>
      <c r="I130" s="49"/>
    </row>
    <row r="131" spans="6:9" ht="20.25">
      <c r="F131" s="51">
        <f>SUM(F125:F130)</f>
        <v>477199.42062999995</v>
      </c>
      <c r="G131" s="50"/>
      <c r="H131" s="51">
        <f>SUM(H125:H130)</f>
        <v>440568</v>
      </c>
      <c r="I131" s="49"/>
    </row>
    <row r="132" spans="6:9" ht="20.25">
      <c r="F132" s="48"/>
      <c r="G132" s="50"/>
      <c r="H132" s="48"/>
      <c r="I132" s="49"/>
    </row>
    <row r="133" spans="2:9" ht="20.25">
      <c r="B133" s="8" t="s">
        <v>37</v>
      </c>
      <c r="C133" s="8"/>
      <c r="D133" s="8"/>
      <c r="F133" s="48"/>
      <c r="G133" s="50"/>
      <c r="H133" s="48"/>
      <c r="I133" s="49"/>
    </row>
    <row r="134" spans="6:9" ht="20.25">
      <c r="F134" s="48"/>
      <c r="G134" s="50"/>
      <c r="H134" s="48"/>
      <c r="I134" s="49"/>
    </row>
    <row r="135" spans="2:9" ht="20.25">
      <c r="B135" s="2" t="s">
        <v>38</v>
      </c>
      <c r="F135" s="48">
        <f>('[1]KLCCBconsol'!$AE$49+'[1]KLCCBconsol'!$AE$50)/1000</f>
        <v>241029.73109000002</v>
      </c>
      <c r="G135" s="50"/>
      <c r="H135" s="48">
        <v>209951</v>
      </c>
      <c r="I135" s="49"/>
    </row>
    <row r="136" spans="2:9" ht="20.25">
      <c r="B136" s="2" t="s">
        <v>39</v>
      </c>
      <c r="F136" s="48">
        <f>('[1]KLCCBconsol'!$AE$53+'[1]KLCCBconsol'!$AE$48+'[1]KLCCBconsol'!$AE$61)/1000</f>
        <v>22009.0185</v>
      </c>
      <c r="G136" s="50"/>
      <c r="H136" s="48">
        <f>5583+15699</f>
        <v>21282</v>
      </c>
      <c r="I136" s="49"/>
    </row>
    <row r="137" spans="2:9" ht="20.25">
      <c r="B137" s="2" t="s">
        <v>40</v>
      </c>
      <c r="F137" s="48">
        <f>+'[1]KLCCBconsol'!$AE$52/1000</f>
        <v>22659.63987</v>
      </c>
      <c r="G137" s="50"/>
      <c r="H137" s="48">
        <v>22714</v>
      </c>
      <c r="I137" s="49"/>
    </row>
    <row r="138" spans="2:9" ht="20.25">
      <c r="B138" s="2" t="s">
        <v>144</v>
      </c>
      <c r="F138" s="48">
        <f>+'[1]KLCCBconsol'!$AE$62/1000</f>
        <v>40000</v>
      </c>
      <c r="G138" s="50"/>
      <c r="H138" s="48">
        <v>45000</v>
      </c>
      <c r="I138" s="49"/>
    </row>
    <row r="139" spans="2:9" ht="20.25">
      <c r="B139" s="2" t="s">
        <v>141</v>
      </c>
      <c r="F139" s="48">
        <f>+'[1]KLCCBconsol'!$AE$63/1000</f>
        <v>2214.0579700000003</v>
      </c>
      <c r="G139" s="50"/>
      <c r="H139" s="48">
        <v>1089</v>
      </c>
      <c r="I139" s="49"/>
    </row>
    <row r="140" spans="6:9" ht="20.25">
      <c r="F140" s="48"/>
      <c r="G140" s="50"/>
      <c r="H140" s="48"/>
      <c r="I140" s="49"/>
    </row>
    <row r="141" spans="6:9" ht="20.25">
      <c r="F141" s="51">
        <f>SUM(F135:F140)</f>
        <v>327912.44743000006</v>
      </c>
      <c r="G141" s="50"/>
      <c r="H141" s="51">
        <f>SUM(H135:H140)</f>
        <v>300036</v>
      </c>
      <c r="I141" s="49"/>
    </row>
    <row r="142" spans="2:9" ht="20.25">
      <c r="B142" s="8" t="s">
        <v>41</v>
      </c>
      <c r="C142" s="8"/>
      <c r="D142" s="8"/>
      <c r="F142" s="51">
        <f>F131-F141</f>
        <v>149286.9731999999</v>
      </c>
      <c r="G142" s="50"/>
      <c r="H142" s="51">
        <f>H131-H141</f>
        <v>140532</v>
      </c>
      <c r="I142" s="49"/>
    </row>
    <row r="143" spans="6:9" ht="21" thickBot="1">
      <c r="F143" s="52">
        <f>F121+F142</f>
        <v>252786.5559163553</v>
      </c>
      <c r="G143" s="50"/>
      <c r="H143" s="52">
        <f>H121+H142</f>
        <v>246816</v>
      </c>
      <c r="I143" s="49"/>
    </row>
    <row r="144" spans="6:9" ht="21" thickTop="1">
      <c r="F144" s="48"/>
      <c r="G144" s="50"/>
      <c r="H144" s="48"/>
      <c r="I144" s="49"/>
    </row>
    <row r="145" spans="2:9" ht="20.25">
      <c r="B145" s="8" t="s">
        <v>42</v>
      </c>
      <c r="C145" s="8"/>
      <c r="D145" s="8"/>
      <c r="F145" s="48"/>
      <c r="G145" s="50"/>
      <c r="H145" s="48"/>
      <c r="I145" s="49"/>
    </row>
    <row r="146" spans="6:9" ht="20.25">
      <c r="F146" s="48"/>
      <c r="G146" s="50"/>
      <c r="H146" s="48"/>
      <c r="I146" s="49"/>
    </row>
    <row r="147" spans="2:9" ht="20.25">
      <c r="B147" s="2" t="s">
        <v>43</v>
      </c>
      <c r="F147" s="48">
        <f>+'[1]KLCCBconsol'!$AE$71/1000</f>
        <v>223067.5378</v>
      </c>
      <c r="G147" s="50"/>
      <c r="H147" s="48">
        <v>223068</v>
      </c>
      <c r="I147" s="49"/>
    </row>
    <row r="148" spans="2:9" ht="20.25">
      <c r="B148" s="2" t="s">
        <v>44</v>
      </c>
      <c r="F148" s="53">
        <f>+('[1]KLCCBconsol'!$AE$74+'[1]KLCCBconsol'!$AE$78+'[1]KLCCBconsol'!$AE$86+'[1]KLCCBconsol'!$AE$90)/1000</f>
        <v>28340.27981349045</v>
      </c>
      <c r="G148" s="7"/>
      <c r="H148" s="54">
        <f>166437-144426</f>
        <v>22011</v>
      </c>
      <c r="I148" s="49"/>
    </row>
    <row r="149" spans="2:9" ht="20.25">
      <c r="B149" s="2" t="s">
        <v>45</v>
      </c>
      <c r="F149" s="48">
        <f>SUM(F147:F148)</f>
        <v>251407.81761349045</v>
      </c>
      <c r="G149" s="50"/>
      <c r="H149" s="48">
        <f>SUM(H147:H148)</f>
        <v>245079</v>
      </c>
      <c r="I149" s="49"/>
    </row>
    <row r="150" spans="2:10" ht="20.25">
      <c r="B150" s="2" t="s">
        <v>23</v>
      </c>
      <c r="F150" s="48">
        <f>+'[1]KLCCBconsol'!$AE$93/1000</f>
        <v>274.24995286500024</v>
      </c>
      <c r="G150" s="50"/>
      <c r="H150" s="48">
        <v>472</v>
      </c>
      <c r="I150" s="49"/>
      <c r="J150" s="49"/>
    </row>
    <row r="151" spans="6:10" ht="20.25">
      <c r="F151" s="51">
        <f>SUM(F149:F150)</f>
        <v>251682.06756635546</v>
      </c>
      <c r="G151" s="50"/>
      <c r="H151" s="51">
        <f>SUM(H149:H150)</f>
        <v>245551</v>
      </c>
      <c r="I151" s="49"/>
      <c r="J151" s="49"/>
    </row>
    <row r="152" spans="2:10" ht="20.25">
      <c r="B152" s="2" t="s">
        <v>46</v>
      </c>
      <c r="F152" s="48">
        <f>+('[1]KLCCBconsol'!$AE$102-'[1]KLCCBconsol'!$AE$11)/1000</f>
        <v>1104.473</v>
      </c>
      <c r="G152" s="50"/>
      <c r="H152" s="48">
        <f>1660-395</f>
        <v>1265</v>
      </c>
      <c r="I152" s="49"/>
      <c r="J152" s="49"/>
    </row>
    <row r="153" spans="6:10" ht="21" thickBot="1">
      <c r="F153" s="52">
        <f>+F151+F152</f>
        <v>252786.54056635546</v>
      </c>
      <c r="G153" s="50"/>
      <c r="H153" s="52">
        <f>SUM(H151:H152)</f>
        <v>246816</v>
      </c>
      <c r="I153" s="49"/>
      <c r="J153" s="49"/>
    </row>
    <row r="154" spans="5:10" ht="21.75" thickBot="1" thickTop="1">
      <c r="E154" s="49"/>
      <c r="F154" s="55"/>
      <c r="G154" s="50"/>
      <c r="H154" s="55"/>
      <c r="I154" s="49"/>
      <c r="J154" s="49"/>
    </row>
    <row r="155" spans="5:10" ht="20.25">
      <c r="E155" s="49"/>
      <c r="F155" s="50"/>
      <c r="G155" s="50"/>
      <c r="H155" s="50"/>
      <c r="I155" s="49"/>
      <c r="J155" s="49"/>
    </row>
    <row r="156" spans="5:10" ht="20.25">
      <c r="E156" s="49"/>
      <c r="F156" s="50"/>
      <c r="G156" s="50"/>
      <c r="H156" s="50"/>
      <c r="I156" s="49"/>
      <c r="J156" s="49"/>
    </row>
    <row r="157" s="8" customFormat="1" ht="20.25">
      <c r="G157" s="56"/>
    </row>
    <row r="158" spans="3:7" s="8" customFormat="1" ht="20.25">
      <c r="C158" s="2"/>
      <c r="D158" s="2"/>
      <c r="G158" s="56"/>
    </row>
    <row r="159" spans="2:10" ht="20.25">
      <c r="B159" s="8" t="s">
        <v>122</v>
      </c>
      <c r="E159" s="49"/>
      <c r="F159" s="50"/>
      <c r="G159" s="49"/>
      <c r="H159" s="50"/>
      <c r="I159" s="49"/>
      <c r="J159" s="49"/>
    </row>
    <row r="160" spans="2:10" ht="20.25">
      <c r="B160" s="8" t="s">
        <v>172</v>
      </c>
      <c r="E160" s="49"/>
      <c r="F160" s="50"/>
      <c r="G160" s="49"/>
      <c r="H160" s="50"/>
      <c r="I160" s="49"/>
      <c r="J160" s="49"/>
    </row>
    <row r="161" spans="5:10" ht="20.25">
      <c r="E161" s="49"/>
      <c r="F161" s="50"/>
      <c r="G161" s="49"/>
      <c r="H161" s="50"/>
      <c r="I161" s="49"/>
      <c r="J161" s="49"/>
    </row>
    <row r="163" ht="20.25">
      <c r="J163" s="8"/>
    </row>
    <row r="164" spans="3:4" s="8" customFormat="1" ht="20.25">
      <c r="C164" s="2"/>
      <c r="D164" s="2"/>
    </row>
    <row r="165" spans="3:4" s="8" customFormat="1" ht="20.25">
      <c r="C165" s="2"/>
      <c r="D165" s="2"/>
    </row>
    <row r="167" spans="2:10" s="8" customFormat="1" ht="20.25">
      <c r="B167" s="8" t="s">
        <v>0</v>
      </c>
      <c r="E167" s="27"/>
      <c r="F167" s="27"/>
      <c r="G167" s="27"/>
      <c r="H167" s="27"/>
      <c r="I167" s="27"/>
      <c r="J167" s="27"/>
    </row>
    <row r="168" spans="2:10" s="8" customFormat="1" ht="20.25">
      <c r="B168" s="8" t="s">
        <v>1</v>
      </c>
      <c r="E168" s="27"/>
      <c r="F168" s="27"/>
      <c r="G168" s="27"/>
      <c r="H168" s="27"/>
      <c r="I168" s="27"/>
      <c r="J168" s="27"/>
    </row>
    <row r="169" s="8" customFormat="1" ht="20.25"/>
    <row r="170" s="8" customFormat="1" ht="20.25">
      <c r="B170" s="8" t="s">
        <v>101</v>
      </c>
    </row>
    <row r="171" s="8" customFormat="1" ht="20.25">
      <c r="B171" s="8" t="s">
        <v>191</v>
      </c>
    </row>
    <row r="173" spans="2:10" ht="20.25">
      <c r="B173" s="57" t="s">
        <v>194</v>
      </c>
      <c r="E173" s="58" t="s">
        <v>47</v>
      </c>
      <c r="F173" s="58" t="s">
        <v>47</v>
      </c>
      <c r="G173" s="58"/>
      <c r="H173" s="58" t="s">
        <v>48</v>
      </c>
      <c r="I173" s="58" t="s">
        <v>49</v>
      </c>
      <c r="J173" s="58" t="s">
        <v>50</v>
      </c>
    </row>
    <row r="174" spans="5:10" ht="20.25">
      <c r="E174" s="58" t="s">
        <v>48</v>
      </c>
      <c r="F174" s="58" t="s">
        <v>51</v>
      </c>
      <c r="G174" s="58"/>
      <c r="H174" s="58" t="s">
        <v>44</v>
      </c>
      <c r="I174" s="58" t="s">
        <v>52</v>
      </c>
      <c r="J174" s="58" t="s">
        <v>53</v>
      </c>
    </row>
    <row r="175" spans="5:10" ht="20.25">
      <c r="E175" s="58"/>
      <c r="F175" s="58"/>
      <c r="G175" s="58"/>
      <c r="H175" s="58"/>
      <c r="I175" s="58"/>
      <c r="J175" s="58" t="s">
        <v>118</v>
      </c>
    </row>
    <row r="176" spans="5:10" ht="20.25">
      <c r="E176" s="58" t="s">
        <v>14</v>
      </c>
      <c r="F176" s="58" t="s">
        <v>14</v>
      </c>
      <c r="G176" s="58"/>
      <c r="H176" s="58" t="s">
        <v>14</v>
      </c>
      <c r="I176" s="58" t="s">
        <v>14</v>
      </c>
      <c r="J176" s="58" t="s">
        <v>14</v>
      </c>
    </row>
    <row r="177" spans="5:10" ht="20.25">
      <c r="E177" s="58"/>
      <c r="F177" s="58"/>
      <c r="G177" s="58"/>
      <c r="H177" s="58"/>
      <c r="I177" s="58"/>
      <c r="J177" s="58"/>
    </row>
    <row r="178" spans="2:10" ht="20.25">
      <c r="B178" s="8" t="s">
        <v>173</v>
      </c>
      <c r="C178" s="8"/>
      <c r="E178" s="59">
        <v>223068</v>
      </c>
      <c r="F178" s="59">
        <v>79437</v>
      </c>
      <c r="G178" s="59"/>
      <c r="H178" s="59">
        <v>87000</v>
      </c>
      <c r="I178" s="60">
        <v>-144426</v>
      </c>
      <c r="J178" s="59">
        <f>SUM(E178:I178)</f>
        <v>245079</v>
      </c>
    </row>
    <row r="179" spans="5:10" ht="20.25">
      <c r="E179" s="59"/>
      <c r="F179" s="59"/>
      <c r="G179" s="59"/>
      <c r="H179" s="59"/>
      <c r="I179" s="60"/>
      <c r="J179" s="59"/>
    </row>
    <row r="180" spans="2:10" ht="20.25">
      <c r="B180" s="2" t="s">
        <v>161</v>
      </c>
      <c r="E180" s="59">
        <v>0</v>
      </c>
      <c r="F180" s="59">
        <v>0</v>
      </c>
      <c r="G180" s="59"/>
      <c r="H180" s="59">
        <v>0</v>
      </c>
      <c r="I180" s="60">
        <f>+H72</f>
        <v>6328.566262114753</v>
      </c>
      <c r="J180" s="60">
        <f>SUM(E180:I180)</f>
        <v>6328.566262114753</v>
      </c>
    </row>
    <row r="181" spans="5:10" ht="20.25">
      <c r="E181" s="59"/>
      <c r="F181" s="59"/>
      <c r="G181" s="59"/>
      <c r="H181" s="59"/>
      <c r="I181" s="60"/>
      <c r="J181" s="59"/>
    </row>
    <row r="182" spans="2:10" ht="21" thickBot="1">
      <c r="B182" s="8" t="s">
        <v>195</v>
      </c>
      <c r="C182" s="8"/>
      <c r="E182" s="61">
        <f>SUM(E178:E181)</f>
        <v>223068</v>
      </c>
      <c r="F182" s="61">
        <f>SUM(F178:F181)</f>
        <v>79437</v>
      </c>
      <c r="G182" s="61"/>
      <c r="H182" s="61">
        <f>SUM(H178:H181)</f>
        <v>87000</v>
      </c>
      <c r="I182" s="62">
        <f>SUM(I178:I181)</f>
        <v>-138097.43373788524</v>
      </c>
      <c r="J182" s="61">
        <f>SUM(J178:J181)</f>
        <v>251407.56626211476</v>
      </c>
    </row>
    <row r="183" spans="5:10" ht="21" thickTop="1">
      <c r="E183" s="49"/>
      <c r="F183" s="49"/>
      <c r="G183" s="49"/>
      <c r="H183" s="49"/>
      <c r="I183" s="49"/>
      <c r="J183" s="49"/>
    </row>
    <row r="184" spans="5:10" ht="20.25">
      <c r="E184" s="49"/>
      <c r="F184" s="49"/>
      <c r="G184" s="49"/>
      <c r="H184" s="49"/>
      <c r="I184" s="49"/>
      <c r="J184" s="49"/>
    </row>
    <row r="185" spans="3:4" s="8" customFormat="1" ht="20.25">
      <c r="C185" s="2"/>
      <c r="D185" s="2"/>
    </row>
    <row r="186" spans="3:4" s="8" customFormat="1" ht="20.25">
      <c r="C186" s="2"/>
      <c r="D186" s="2"/>
    </row>
    <row r="187" spans="2:10" ht="20.25">
      <c r="B187" s="57" t="s">
        <v>196</v>
      </c>
      <c r="E187" s="58" t="s">
        <v>47</v>
      </c>
      <c r="F187" s="58" t="s">
        <v>47</v>
      </c>
      <c r="G187" s="58"/>
      <c r="H187" s="58" t="s">
        <v>48</v>
      </c>
      <c r="I187" s="58" t="s">
        <v>49</v>
      </c>
      <c r="J187" s="58" t="s">
        <v>50</v>
      </c>
    </row>
    <row r="188" spans="5:10" ht="20.25">
      <c r="E188" s="58" t="s">
        <v>48</v>
      </c>
      <c r="F188" s="58" t="s">
        <v>51</v>
      </c>
      <c r="G188" s="58"/>
      <c r="H188" s="58" t="s">
        <v>44</v>
      </c>
      <c r="I188" s="58" t="s">
        <v>52</v>
      </c>
      <c r="J188" s="58" t="s">
        <v>53</v>
      </c>
    </row>
    <row r="189" spans="5:10" ht="20.25">
      <c r="E189" s="58"/>
      <c r="F189" s="58"/>
      <c r="G189" s="58"/>
      <c r="H189" s="58"/>
      <c r="I189" s="58"/>
      <c r="J189" s="58" t="s">
        <v>118</v>
      </c>
    </row>
    <row r="190" spans="5:10" ht="20.25">
      <c r="E190" s="58" t="s">
        <v>14</v>
      </c>
      <c r="F190" s="58" t="s">
        <v>14</v>
      </c>
      <c r="G190" s="58"/>
      <c r="H190" s="58" t="s">
        <v>14</v>
      </c>
      <c r="I190" s="58" t="s">
        <v>14</v>
      </c>
      <c r="J190" s="58" t="s">
        <v>14</v>
      </c>
    </row>
    <row r="191" spans="5:10" ht="20.25">
      <c r="E191" s="58"/>
      <c r="F191" s="58"/>
      <c r="G191" s="58"/>
      <c r="H191" s="58"/>
      <c r="I191" s="58"/>
      <c r="J191" s="58"/>
    </row>
    <row r="192" spans="2:10" ht="20.25">
      <c r="B192" s="8" t="s">
        <v>54</v>
      </c>
      <c r="C192" s="8"/>
      <c r="E192" s="59">
        <v>223068</v>
      </c>
      <c r="F192" s="59">
        <v>79437</v>
      </c>
      <c r="G192" s="59"/>
      <c r="H192" s="59">
        <v>87000</v>
      </c>
      <c r="I192" s="60">
        <v>-152915</v>
      </c>
      <c r="J192" s="59">
        <f>SUM(E192:I192)</f>
        <v>236590</v>
      </c>
    </row>
    <row r="193" spans="5:10" ht="20.25">
      <c r="E193" s="59"/>
      <c r="F193" s="59"/>
      <c r="G193" s="59"/>
      <c r="H193" s="59"/>
      <c r="I193" s="60"/>
      <c r="J193" s="59"/>
    </row>
    <row r="194" spans="2:10" ht="20.25">
      <c r="B194" s="2" t="s">
        <v>160</v>
      </c>
      <c r="E194" s="59">
        <v>0</v>
      </c>
      <c r="F194" s="59">
        <v>0</v>
      </c>
      <c r="G194" s="59"/>
      <c r="H194" s="59">
        <v>0</v>
      </c>
      <c r="I194" s="60">
        <v>-164</v>
      </c>
      <c r="J194" s="60">
        <f>SUM(E194:I194)</f>
        <v>-164</v>
      </c>
    </row>
    <row r="195" spans="5:10" ht="20.25">
      <c r="E195" s="59"/>
      <c r="F195" s="59"/>
      <c r="G195" s="59"/>
      <c r="H195" s="59"/>
      <c r="I195" s="60"/>
      <c r="J195" s="59"/>
    </row>
    <row r="196" spans="2:10" ht="21" thickBot="1">
      <c r="B196" s="8" t="s">
        <v>203</v>
      </c>
      <c r="C196" s="8"/>
      <c r="E196" s="61">
        <f>SUM(E192:E194)</f>
        <v>223068</v>
      </c>
      <c r="F196" s="62">
        <f>SUM(F192:F195)</f>
        <v>79437</v>
      </c>
      <c r="G196" s="62"/>
      <c r="H196" s="62">
        <f>SUM(H192:H195)</f>
        <v>87000</v>
      </c>
      <c r="I196" s="62">
        <f>SUM(I192:I195)</f>
        <v>-153079</v>
      </c>
      <c r="J196" s="62">
        <f>SUM(J192:J195)</f>
        <v>236426</v>
      </c>
    </row>
    <row r="197" spans="3:4" s="8" customFormat="1" ht="21" thickTop="1">
      <c r="C197" s="2"/>
      <c r="D197" s="2"/>
    </row>
    <row r="198" spans="3:4" s="8" customFormat="1" ht="20.25">
      <c r="C198" s="2"/>
      <c r="D198" s="2"/>
    </row>
    <row r="199" spans="3:4" s="8" customFormat="1" ht="20.25">
      <c r="C199" s="2"/>
      <c r="D199" s="2"/>
    </row>
    <row r="200" spans="3:4" s="8" customFormat="1" ht="20.25">
      <c r="C200" s="2"/>
      <c r="D200" s="2"/>
    </row>
    <row r="201" spans="3:4" s="8" customFormat="1" ht="20.25">
      <c r="C201" s="2"/>
      <c r="D201" s="2"/>
    </row>
    <row r="202" spans="3:4" s="8" customFormat="1" ht="20.25">
      <c r="C202" s="2"/>
      <c r="D202" s="2"/>
    </row>
    <row r="203" spans="3:4" s="8" customFormat="1" ht="20.25">
      <c r="C203" s="2"/>
      <c r="D203" s="2"/>
    </row>
    <row r="204" spans="3:4" s="8" customFormat="1" ht="20.25">
      <c r="C204" s="2"/>
      <c r="D204" s="2"/>
    </row>
    <row r="205" spans="3:4" s="8" customFormat="1" ht="20.25">
      <c r="C205" s="2"/>
      <c r="D205" s="2"/>
    </row>
    <row r="206" spans="3:4" s="8" customFormat="1" ht="20.25">
      <c r="C206" s="2"/>
      <c r="D206" s="2"/>
    </row>
    <row r="207" spans="3:4" s="8" customFormat="1" ht="20.25">
      <c r="C207" s="2"/>
      <c r="D207" s="2"/>
    </row>
    <row r="208" spans="3:4" s="8" customFormat="1" ht="20.25">
      <c r="C208" s="2"/>
      <c r="D208" s="2"/>
    </row>
    <row r="209" spans="3:4" s="8" customFormat="1" ht="20.25">
      <c r="C209" s="2"/>
      <c r="D209" s="2"/>
    </row>
    <row r="210" spans="3:4" s="8" customFormat="1" ht="20.25">
      <c r="C210" s="2"/>
      <c r="D210" s="2"/>
    </row>
    <row r="211" spans="3:4" s="8" customFormat="1" ht="20.25">
      <c r="C211" s="2"/>
      <c r="D211" s="2"/>
    </row>
    <row r="212" spans="3:4" s="8" customFormat="1" ht="20.25">
      <c r="C212" s="2"/>
      <c r="D212" s="2"/>
    </row>
    <row r="213" spans="3:4" s="8" customFormat="1" ht="20.25">
      <c r="C213" s="2"/>
      <c r="D213" s="2"/>
    </row>
    <row r="214" spans="3:4" s="8" customFormat="1" ht="20.25">
      <c r="C214" s="2"/>
      <c r="D214" s="2"/>
    </row>
    <row r="215" spans="3:4" s="8" customFormat="1" ht="20.25">
      <c r="C215" s="2"/>
      <c r="D215" s="2"/>
    </row>
    <row r="216" spans="3:4" s="8" customFormat="1" ht="20.25">
      <c r="C216" s="2"/>
      <c r="D216" s="2"/>
    </row>
    <row r="217" spans="3:4" s="8" customFormat="1" ht="20.25">
      <c r="C217" s="2"/>
      <c r="D217" s="2"/>
    </row>
    <row r="218" s="8" customFormat="1" ht="20.25"/>
    <row r="219" spans="2:4" s="8" customFormat="1" ht="20.25">
      <c r="B219" s="8" t="s">
        <v>123</v>
      </c>
      <c r="C219" s="2"/>
      <c r="D219" s="2"/>
    </row>
    <row r="220" spans="2:4" s="8" customFormat="1" ht="20.25">
      <c r="B220" s="8" t="s">
        <v>172</v>
      </c>
      <c r="C220" s="2"/>
      <c r="D220" s="2"/>
    </row>
    <row r="221" spans="3:4" s="8" customFormat="1" ht="20.25">
      <c r="C221" s="2"/>
      <c r="D221" s="2"/>
    </row>
    <row r="222" spans="2:11" ht="20.25">
      <c r="B222" s="1" t="s">
        <v>55</v>
      </c>
      <c r="C222" s="1"/>
      <c r="D222" s="1"/>
      <c r="K222" s="63"/>
    </row>
    <row r="223" spans="2:11" ht="20.25">
      <c r="B223" s="1" t="s">
        <v>1</v>
      </c>
      <c r="C223" s="1"/>
      <c r="D223" s="1"/>
      <c r="K223" s="63"/>
    </row>
    <row r="224" spans="2:11" ht="15" customHeight="1">
      <c r="B224" s="1"/>
      <c r="C224" s="1"/>
      <c r="D224" s="1"/>
      <c r="K224" s="63"/>
    </row>
    <row r="225" spans="2:11" ht="20.25">
      <c r="B225" s="8" t="s">
        <v>56</v>
      </c>
      <c r="C225" s="8"/>
      <c r="D225" s="8"/>
      <c r="K225" s="63"/>
    </row>
    <row r="226" spans="2:11" ht="21" thickBot="1">
      <c r="B226" s="8" t="str">
        <f>+B171</f>
        <v>FOR THE QUARTER  ENDED 30 JUNE 2004</v>
      </c>
      <c r="C226" s="8"/>
      <c r="D226" s="8"/>
      <c r="K226" s="63"/>
    </row>
    <row r="227" spans="2:11" ht="20.25">
      <c r="B227" s="8"/>
      <c r="C227" s="8"/>
      <c r="D227" s="8"/>
      <c r="F227" s="64" t="s">
        <v>193</v>
      </c>
      <c r="H227" s="64" t="s">
        <v>193</v>
      </c>
      <c r="K227" s="63"/>
    </row>
    <row r="228" spans="2:11" ht="20.25">
      <c r="B228" s="8"/>
      <c r="C228" s="8"/>
      <c r="D228" s="8"/>
      <c r="F228" s="65">
        <v>38168</v>
      </c>
      <c r="H228" s="65">
        <v>37802</v>
      </c>
      <c r="K228" s="63"/>
    </row>
    <row r="229" spans="2:11" ht="14.25" customHeight="1">
      <c r="B229" s="8"/>
      <c r="C229" s="8"/>
      <c r="D229" s="8"/>
      <c r="F229" s="47"/>
      <c r="H229" s="47"/>
      <c r="K229" s="63"/>
    </row>
    <row r="230" spans="6:8" ht="20.25">
      <c r="F230" s="66" t="s">
        <v>14</v>
      </c>
      <c r="H230" s="66" t="s">
        <v>14</v>
      </c>
    </row>
    <row r="231" spans="6:8" ht="11.25" customHeight="1">
      <c r="F231" s="67"/>
      <c r="H231" s="67"/>
    </row>
    <row r="232" spans="2:8" ht="20.25">
      <c r="B232" s="2" t="s">
        <v>176</v>
      </c>
      <c r="F232" s="5">
        <f>+H67</f>
        <v>9895.846369044753</v>
      </c>
      <c r="H232" s="5">
        <f>+I67</f>
        <v>7</v>
      </c>
    </row>
    <row r="233" spans="6:8" ht="12.75" customHeight="1">
      <c r="F233" s="5"/>
      <c r="H233" s="5"/>
    </row>
    <row r="234" spans="2:8" ht="20.25">
      <c r="B234" s="2" t="s">
        <v>57</v>
      </c>
      <c r="F234" s="5"/>
      <c r="H234" s="5"/>
    </row>
    <row r="235" spans="2:8" ht="20.25">
      <c r="B235" s="2" t="s">
        <v>138</v>
      </c>
      <c r="F235" s="5">
        <f>-H66</f>
        <v>-325.12961999999993</v>
      </c>
      <c r="H235" s="5">
        <v>-318</v>
      </c>
    </row>
    <row r="236" spans="2:8" ht="20.25">
      <c r="B236" s="2" t="s">
        <v>58</v>
      </c>
      <c r="F236" s="5">
        <f>+(1224253+23588)/1000-1</f>
        <v>1246.841</v>
      </c>
      <c r="H236" s="5">
        <v>1247</v>
      </c>
    </row>
    <row r="237" spans="2:8" ht="20.25">
      <c r="B237" s="2" t="s">
        <v>59</v>
      </c>
      <c r="F237" s="5">
        <f>153899/1000</f>
        <v>153.899</v>
      </c>
      <c r="H237" s="5">
        <v>154</v>
      </c>
    </row>
    <row r="238" spans="2:8" ht="20.25">
      <c r="B238" s="2" t="s">
        <v>153</v>
      </c>
      <c r="F238" s="68">
        <f>(203730-10483)/1000</f>
        <v>193.247</v>
      </c>
      <c r="H238" s="5">
        <v>0</v>
      </c>
    </row>
    <row r="239" spans="2:8" ht="20.25">
      <c r="B239" s="2" t="s">
        <v>60</v>
      </c>
      <c r="F239" s="5">
        <f>-'[1]KLCCBconsol'!$AQ$14/1000</f>
        <v>2280.6278099999995</v>
      </c>
      <c r="H239" s="5">
        <v>2476</v>
      </c>
    </row>
    <row r="240" spans="2:8" ht="20.25">
      <c r="B240" s="2" t="s">
        <v>200</v>
      </c>
      <c r="F240" s="5">
        <f>-'[1]KLCCBconsol'!$AQ$15/1000</f>
        <v>1.395</v>
      </c>
      <c r="H240" s="5"/>
    </row>
    <row r="241" spans="2:8" ht="20.25">
      <c r="B241" s="2" t="s">
        <v>119</v>
      </c>
      <c r="F241" s="5">
        <f>1331193/1000</f>
        <v>1331.193</v>
      </c>
      <c r="H241" s="5">
        <v>30</v>
      </c>
    </row>
    <row r="242" spans="2:8" ht="20.25">
      <c r="B242" s="2" t="s">
        <v>162</v>
      </c>
      <c r="F242" s="5">
        <f>10483.25/1000</f>
        <v>10.48325</v>
      </c>
      <c r="H242" s="5"/>
    </row>
    <row r="243" spans="3:8" ht="20.25">
      <c r="C243" s="2" t="s">
        <v>163</v>
      </c>
      <c r="F243" s="5"/>
      <c r="H243" s="5">
        <v>0</v>
      </c>
    </row>
    <row r="244" spans="2:8" ht="20.25">
      <c r="B244" s="2" t="s">
        <v>154</v>
      </c>
      <c r="F244" s="68">
        <f>-F262-F261</f>
        <v>-119.502199999999</v>
      </c>
      <c r="H244" s="68">
        <v>-4</v>
      </c>
    </row>
    <row r="245" spans="2:8" ht="20.25">
      <c r="B245" s="2" t="s">
        <v>145</v>
      </c>
      <c r="F245" s="68">
        <f>-'[1]KLCCBconsol'!$AQ$13/1000</f>
        <v>-86.61749</v>
      </c>
      <c r="H245" s="68">
        <v>0</v>
      </c>
    </row>
    <row r="246" spans="2:8" ht="20.25">
      <c r="B246" s="2" t="s">
        <v>61</v>
      </c>
      <c r="F246" s="6">
        <f>(-'[1]KLCCBconsol'!$AE$116-5202435-130177-138378.16)/1000</f>
        <v>-5748.42975</v>
      </c>
      <c r="H246" s="6">
        <v>-2852</v>
      </c>
    </row>
    <row r="247" spans="2:8" ht="20.25">
      <c r="B247" s="2" t="s">
        <v>168</v>
      </c>
      <c r="F247" s="5">
        <f>SUM(F232:F246)-1</f>
        <v>8832.853369044751</v>
      </c>
      <c r="H247" s="5">
        <f>SUM(H232:H246)</f>
        <v>740</v>
      </c>
    </row>
    <row r="248" spans="6:8" ht="10.5" customHeight="1">
      <c r="F248" s="5"/>
      <c r="H248" s="5"/>
    </row>
    <row r="249" spans="2:8" ht="20.25">
      <c r="B249" s="2" t="s">
        <v>150</v>
      </c>
      <c r="F249" s="5">
        <f>-F125-F126-F119+H119+H125+H126</f>
        <v>-28996.53185999999</v>
      </c>
      <c r="H249" s="5">
        <v>-336307</v>
      </c>
    </row>
    <row r="250" spans="2:10" ht="20.25">
      <c r="B250" s="2" t="s">
        <v>151</v>
      </c>
      <c r="F250" s="6">
        <f>(+SUM(F135:F137)+F301)-253948+47923+17</f>
        <v>19708.63247000004</v>
      </c>
      <c r="H250" s="6">
        <v>279905</v>
      </c>
      <c r="J250" s="4"/>
    </row>
    <row r="251" spans="2:8" ht="20.25">
      <c r="B251" s="2" t="s">
        <v>169</v>
      </c>
      <c r="F251" s="5">
        <f>SUM(F247:F250)</f>
        <v>-455.0460209551966</v>
      </c>
      <c r="H251" s="5">
        <f>SUM(H247:H250)</f>
        <v>-55662</v>
      </c>
    </row>
    <row r="252" spans="2:8" ht="20.25">
      <c r="B252" s="2" t="s">
        <v>62</v>
      </c>
      <c r="F252" s="5">
        <f>(5202434.85+130176.52+138378.16)/1000</f>
        <v>5470.989529999999</v>
      </c>
      <c r="H252" s="5">
        <v>2100</v>
      </c>
    </row>
    <row r="253" spans="2:8" ht="20.25">
      <c r="B253" s="2" t="s">
        <v>120</v>
      </c>
      <c r="F253" s="5">
        <f>-1331193/1000</f>
        <v>-1331.193</v>
      </c>
      <c r="H253" s="5">
        <v>-30</v>
      </c>
    </row>
    <row r="254" spans="2:8" ht="20.25">
      <c r="B254" s="2" t="s">
        <v>121</v>
      </c>
      <c r="F254" s="5">
        <f>(-961770.82-50000)/1000+3</f>
        <v>-1008.77082</v>
      </c>
      <c r="H254" s="5">
        <v>-313</v>
      </c>
    </row>
    <row r="255" spans="2:8" ht="20.25">
      <c r="B255" s="2" t="s">
        <v>148</v>
      </c>
      <c r="F255" s="69">
        <f>SUM(F251:F254)</f>
        <v>2675.9796890448024</v>
      </c>
      <c r="H255" s="69">
        <f>SUM(H251:H254)</f>
        <v>-53905</v>
      </c>
    </row>
    <row r="256" spans="6:8" ht="10.5" customHeight="1">
      <c r="F256" s="5"/>
      <c r="H256" s="5"/>
    </row>
    <row r="257" spans="2:8" ht="20.25">
      <c r="B257" s="8" t="s">
        <v>63</v>
      </c>
      <c r="C257" s="8"/>
      <c r="D257" s="8"/>
      <c r="F257" s="5"/>
      <c r="H257" s="5"/>
    </row>
    <row r="258" spans="2:8" ht="20.25">
      <c r="B258" s="2" t="s">
        <v>205</v>
      </c>
      <c r="C258" s="8"/>
      <c r="D258" s="8"/>
      <c r="F258" s="5">
        <f>(-'[1]KLCCBconsol'!$AB$26+22020179)/1000</f>
        <v>-482.365</v>
      </c>
      <c r="H258" s="5">
        <v>0</v>
      </c>
    </row>
    <row r="259" spans="2:8" ht="20.25">
      <c r="B259" s="2" t="s">
        <v>202</v>
      </c>
      <c r="C259" s="8"/>
      <c r="D259" s="8"/>
      <c r="F259" s="5">
        <v>-252</v>
      </c>
      <c r="H259" s="5">
        <v>0</v>
      </c>
    </row>
    <row r="260" spans="2:8" ht="20.25">
      <c r="B260" s="2" t="s">
        <v>64</v>
      </c>
      <c r="F260" s="5">
        <f>(-'[1]KLCCBconsol'!$AQ$10-'[1]KLCCBconsol'!$AQ$11)/1000</f>
        <v>-1081.30952</v>
      </c>
      <c r="H260" s="5">
        <v>-1340</v>
      </c>
    </row>
    <row r="261" spans="2:8" ht="20.25">
      <c r="B261" s="2" t="s">
        <v>155</v>
      </c>
      <c r="F261" s="5">
        <f>-12904985.25/1000</f>
        <v>-12904.98525</v>
      </c>
      <c r="H261" s="68">
        <v>-2542</v>
      </c>
    </row>
    <row r="262" spans="2:8" ht="20.25">
      <c r="B262" s="2" t="s">
        <v>164</v>
      </c>
      <c r="F262" s="68">
        <f>13024487.45/1000</f>
        <v>13024.487449999999</v>
      </c>
      <c r="G262" s="70"/>
      <c r="H262" s="68">
        <v>0</v>
      </c>
    </row>
    <row r="263" spans="2:8" ht="20.25">
      <c r="B263" s="2" t="s">
        <v>185</v>
      </c>
      <c r="F263" s="68">
        <f>-'[1]KLCCBconsol'!$AQ$12/1000</f>
        <v>128.13111</v>
      </c>
      <c r="G263" s="70"/>
      <c r="H263" s="68">
        <v>0</v>
      </c>
    </row>
    <row r="264" spans="2:8" ht="20.25">
      <c r="B264" s="2" t="s">
        <v>62</v>
      </c>
      <c r="F264" s="5">
        <f>+'[1]KLCCBconsol'!$AE$116/1000</f>
        <v>277.43959</v>
      </c>
      <c r="H264" s="5">
        <v>752</v>
      </c>
    </row>
    <row r="265" spans="2:8" ht="20.25">
      <c r="B265" s="2" t="s">
        <v>186</v>
      </c>
      <c r="F265" s="69">
        <f>SUM(F258:F264)</f>
        <v>-1290.6016200000015</v>
      </c>
      <c r="H265" s="69">
        <f>SUM(H260:H264)</f>
        <v>-3130</v>
      </c>
    </row>
    <row r="266" spans="6:8" ht="21.75" customHeight="1">
      <c r="F266" s="5"/>
      <c r="H266" s="5"/>
    </row>
    <row r="267" spans="2:8" ht="20.25">
      <c r="B267" s="8" t="s">
        <v>146</v>
      </c>
      <c r="F267" s="5"/>
      <c r="H267" s="5"/>
    </row>
    <row r="268" spans="2:8" ht="20.25">
      <c r="B268" s="2" t="s">
        <v>201</v>
      </c>
      <c r="F268" s="68">
        <v>-5000</v>
      </c>
      <c r="H268" s="68">
        <v>0</v>
      </c>
    </row>
    <row r="269" spans="2:8" ht="20.25">
      <c r="B269" s="2" t="s">
        <v>149</v>
      </c>
      <c r="F269" s="71">
        <f>SUM(F268:F268)</f>
        <v>-5000</v>
      </c>
      <c r="H269" s="69">
        <f>SUM(H268:H268)</f>
        <v>0</v>
      </c>
    </row>
    <row r="270" spans="6:8" ht="11.25" customHeight="1">
      <c r="F270" s="5"/>
      <c r="H270" s="5"/>
    </row>
    <row r="271" spans="6:8" ht="11.25" customHeight="1">
      <c r="F271" s="5"/>
      <c r="H271" s="5"/>
    </row>
    <row r="272" spans="2:8" ht="20.25">
      <c r="B272" s="8" t="s">
        <v>170</v>
      </c>
      <c r="C272" s="8"/>
      <c r="D272" s="8"/>
      <c r="F272" s="5"/>
      <c r="H272" s="5"/>
    </row>
    <row r="273" spans="2:8" ht="20.25">
      <c r="B273" s="8"/>
      <c r="C273" s="8" t="s">
        <v>65</v>
      </c>
      <c r="D273" s="8"/>
      <c r="F273" s="5">
        <f>F255+F265+F269</f>
        <v>-3614.621930955199</v>
      </c>
      <c r="H273" s="5">
        <f>H255+H265+H269</f>
        <v>-57035</v>
      </c>
    </row>
    <row r="274" spans="6:8" ht="12.75" customHeight="1">
      <c r="F274" s="5"/>
      <c r="H274" s="5"/>
    </row>
    <row r="275" spans="2:8" ht="20.25">
      <c r="B275" s="8" t="s">
        <v>65</v>
      </c>
      <c r="C275" s="8"/>
      <c r="D275" s="8"/>
      <c r="F275" s="5"/>
      <c r="H275" s="5"/>
    </row>
    <row r="276" spans="2:8" ht="20.25">
      <c r="B276" s="8" t="s">
        <v>177</v>
      </c>
      <c r="C276" s="8"/>
      <c r="D276" s="8"/>
      <c r="F276" s="5">
        <v>12785</v>
      </c>
      <c r="H276" s="5">
        <v>74107</v>
      </c>
    </row>
    <row r="277" spans="2:8" ht="10.5" customHeight="1">
      <c r="B277" s="8"/>
      <c r="C277" s="8"/>
      <c r="D277" s="8"/>
      <c r="F277" s="6"/>
      <c r="H277" s="6"/>
    </row>
    <row r="278" spans="2:8" ht="20.25">
      <c r="B278" s="8" t="s">
        <v>65</v>
      </c>
      <c r="C278" s="8"/>
      <c r="D278" s="8"/>
      <c r="F278" s="5"/>
      <c r="H278" s="5"/>
    </row>
    <row r="279" spans="2:8" ht="21" thickBot="1">
      <c r="B279" s="8" t="s">
        <v>178</v>
      </c>
      <c r="C279" s="8"/>
      <c r="D279" s="8"/>
      <c r="F279" s="72">
        <f>F273+F276</f>
        <v>9170.3780690448</v>
      </c>
      <c r="H279" s="72">
        <f>H273+H276</f>
        <v>17072</v>
      </c>
    </row>
    <row r="280" spans="6:8" ht="21.75" thickBot="1" thickTop="1">
      <c r="F280" s="73"/>
      <c r="H280" s="73"/>
    </row>
    <row r="281" spans="5:9" ht="20.25">
      <c r="E281" s="41"/>
      <c r="F281" s="74"/>
      <c r="G281" s="41"/>
      <c r="H281" s="74"/>
      <c r="I281" s="41"/>
    </row>
    <row r="282" spans="5:9" ht="20.25">
      <c r="E282" s="41"/>
      <c r="F282" s="74"/>
      <c r="G282" s="41"/>
      <c r="H282" s="74"/>
      <c r="I282" s="41"/>
    </row>
    <row r="283" spans="5:9" ht="20.25">
      <c r="E283" s="41"/>
      <c r="F283" s="74"/>
      <c r="G283" s="41"/>
      <c r="H283" s="74"/>
      <c r="I283" s="41"/>
    </row>
    <row r="284" spans="5:9" ht="20.25">
      <c r="E284" s="41"/>
      <c r="F284" s="74"/>
      <c r="G284" s="41"/>
      <c r="H284" s="74"/>
      <c r="I284" s="41"/>
    </row>
    <row r="285" spans="2:9" ht="20.25">
      <c r="B285" s="1" t="s">
        <v>55</v>
      </c>
      <c r="E285" s="41"/>
      <c r="F285" s="74"/>
      <c r="G285" s="41"/>
      <c r="H285" s="74"/>
      <c r="I285" s="41"/>
    </row>
    <row r="286" spans="2:9" ht="20.25">
      <c r="B286" s="1" t="s">
        <v>1</v>
      </c>
      <c r="E286" s="41"/>
      <c r="F286" s="74"/>
      <c r="G286" s="41"/>
      <c r="H286" s="74"/>
      <c r="I286" s="41"/>
    </row>
    <row r="287" spans="2:9" ht="20.25">
      <c r="B287" s="1"/>
      <c r="E287" s="41"/>
      <c r="F287" s="74"/>
      <c r="G287" s="41"/>
      <c r="H287" s="74"/>
      <c r="I287" s="41"/>
    </row>
    <row r="288" spans="2:9" ht="20.25">
      <c r="B288" s="8" t="s">
        <v>56</v>
      </c>
      <c r="E288" s="41"/>
      <c r="F288" s="74"/>
      <c r="G288" s="41"/>
      <c r="H288" s="74"/>
      <c r="I288" s="41"/>
    </row>
    <row r="289" spans="2:9" ht="20.25">
      <c r="B289" s="8" t="s">
        <v>192</v>
      </c>
      <c r="E289" s="41"/>
      <c r="F289" s="74"/>
      <c r="G289" s="41"/>
      <c r="H289" s="74"/>
      <c r="I289" s="41"/>
    </row>
    <row r="290" spans="2:9" ht="21" thickBot="1">
      <c r="B290" s="8"/>
      <c r="E290" s="41"/>
      <c r="F290" s="74"/>
      <c r="G290" s="41"/>
      <c r="H290" s="74"/>
      <c r="I290" s="41"/>
    </row>
    <row r="291" spans="5:9" ht="20.25">
      <c r="E291" s="41"/>
      <c r="F291" s="64"/>
      <c r="H291" s="64"/>
      <c r="I291" s="41"/>
    </row>
    <row r="292" spans="5:9" ht="20.25">
      <c r="E292" s="41"/>
      <c r="F292" s="65">
        <f>+F228</f>
        <v>38168</v>
      </c>
      <c r="H292" s="65">
        <f>+H228</f>
        <v>37802</v>
      </c>
      <c r="I292" s="41"/>
    </row>
    <row r="293" spans="5:9" ht="20.25">
      <c r="E293" s="41"/>
      <c r="F293" s="47"/>
      <c r="H293" s="47"/>
      <c r="I293" s="41"/>
    </row>
    <row r="294" spans="5:9" ht="20.25">
      <c r="E294" s="41"/>
      <c r="F294" s="66" t="s">
        <v>14</v>
      </c>
      <c r="H294" s="66" t="s">
        <v>14</v>
      </c>
      <c r="I294" s="41"/>
    </row>
    <row r="295" spans="2:8" ht="20.25">
      <c r="B295" s="2" t="s">
        <v>66</v>
      </c>
      <c r="F295" s="67"/>
      <c r="H295" s="67"/>
    </row>
    <row r="296" spans="6:8" ht="12.75" customHeight="1">
      <c r="F296" s="67"/>
      <c r="H296" s="67"/>
    </row>
    <row r="297" spans="2:8" ht="20.25">
      <c r="B297" s="2" t="s">
        <v>67</v>
      </c>
      <c r="F297" s="67">
        <f>+'[1]KLCCBconsol'!$AE$44/1000+1</f>
        <v>14311.448449999996</v>
      </c>
      <c r="H297" s="67">
        <v>5014</v>
      </c>
    </row>
    <row r="298" spans="2:8" ht="20.25">
      <c r="B298" s="2" t="s">
        <v>141</v>
      </c>
      <c r="F298" s="67">
        <f>-'[1]KLCCBconsol'!$AE$63/1000</f>
        <v>-2214.0579700000003</v>
      </c>
      <c r="H298" s="68">
        <v>-8562</v>
      </c>
    </row>
    <row r="299" spans="2:8" ht="20.25">
      <c r="B299" s="2" t="s">
        <v>68</v>
      </c>
      <c r="F299" s="75">
        <f>+'[1]KLCCBconsol'!$AE$43/1000</f>
        <v>57055.185979999995</v>
      </c>
      <c r="H299" s="53">
        <v>45256</v>
      </c>
    </row>
    <row r="300" spans="6:8" ht="20.25">
      <c r="F300" s="67">
        <f>SUM(F297:F299)-1</f>
        <v>69151.57646</v>
      </c>
      <c r="H300" s="67">
        <f>SUM(H297:H299)</f>
        <v>41708</v>
      </c>
    </row>
    <row r="301" spans="2:8" ht="20.25">
      <c r="B301" s="2" t="s">
        <v>69</v>
      </c>
      <c r="F301" s="67">
        <f>(-9888918.7-38251678.68-11047444.78-793714.83)/1000</f>
        <v>-59981.756989999994</v>
      </c>
      <c r="H301" s="67">
        <v>-24636</v>
      </c>
    </row>
    <row r="302" spans="6:8" ht="21" thickBot="1">
      <c r="F302" s="76">
        <f>SUM(F300:F301)</f>
        <v>9169.819470000002</v>
      </c>
      <c r="H302" s="76">
        <f>SUM(H300:H301)</f>
        <v>17072</v>
      </c>
    </row>
    <row r="303" spans="6:11" ht="21.75" thickBot="1" thickTop="1">
      <c r="F303" s="77"/>
      <c r="H303" s="77"/>
      <c r="K303" s="63"/>
    </row>
    <row r="304" spans="8:11" ht="20.25">
      <c r="H304" s="41"/>
      <c r="K304" s="63"/>
    </row>
    <row r="305" spans="8:11" ht="20.25">
      <c r="H305" s="41"/>
      <c r="K305" s="63"/>
    </row>
    <row r="306" spans="8:11" ht="20.25">
      <c r="H306" s="41"/>
      <c r="K306" s="63"/>
    </row>
    <row r="307" spans="8:11" ht="20.25">
      <c r="H307" s="41"/>
      <c r="K307" s="63"/>
    </row>
    <row r="308" spans="8:11" ht="20.25">
      <c r="H308" s="41"/>
      <c r="K308" s="63"/>
    </row>
    <row r="309" spans="8:11" ht="20.25">
      <c r="H309" s="41"/>
      <c r="K309" s="63"/>
    </row>
    <row r="310" spans="8:11" ht="20.25">
      <c r="H310" s="41"/>
      <c r="K310" s="63"/>
    </row>
    <row r="311" spans="8:11" ht="20.25">
      <c r="H311" s="41"/>
      <c r="K311" s="63"/>
    </row>
    <row r="312" spans="8:11" ht="20.25">
      <c r="H312" s="41"/>
      <c r="K312" s="63"/>
    </row>
    <row r="313" spans="8:11" ht="20.25">
      <c r="H313" s="41"/>
      <c r="K313" s="63"/>
    </row>
    <row r="314" spans="8:11" ht="20.25">
      <c r="H314" s="41"/>
      <c r="K314" s="63"/>
    </row>
    <row r="315" spans="8:11" ht="20.25">
      <c r="H315" s="41"/>
      <c r="K315" s="63"/>
    </row>
    <row r="316" spans="8:11" ht="20.25">
      <c r="H316" s="41"/>
      <c r="K316" s="63"/>
    </row>
    <row r="317" spans="8:11" ht="20.25">
      <c r="H317" s="41"/>
      <c r="K317" s="63"/>
    </row>
    <row r="318" spans="8:11" ht="20.25">
      <c r="H318" s="41"/>
      <c r="K318" s="63"/>
    </row>
    <row r="319" spans="8:11" ht="20.25">
      <c r="H319" s="41"/>
      <c r="K319" s="63"/>
    </row>
    <row r="320" spans="8:11" ht="20.25">
      <c r="H320" s="41"/>
      <c r="K320" s="63"/>
    </row>
    <row r="321" spans="8:11" ht="20.25">
      <c r="H321" s="41"/>
      <c r="K321" s="63"/>
    </row>
    <row r="322" spans="8:11" ht="20.25">
      <c r="H322" s="41"/>
      <c r="K322" s="63"/>
    </row>
    <row r="323" spans="8:11" ht="20.25">
      <c r="H323" s="41"/>
      <c r="K323" s="63"/>
    </row>
    <row r="324" spans="8:11" ht="20.25">
      <c r="H324" s="41"/>
      <c r="K324" s="63"/>
    </row>
    <row r="325" spans="8:11" ht="20.25">
      <c r="H325" s="41"/>
      <c r="K325" s="63"/>
    </row>
    <row r="326" spans="8:11" ht="20.25">
      <c r="H326" s="41"/>
      <c r="K326" s="63"/>
    </row>
    <row r="327" spans="8:11" ht="20.25">
      <c r="H327" s="41"/>
      <c r="K327" s="63"/>
    </row>
    <row r="328" spans="8:11" ht="20.25">
      <c r="H328" s="41"/>
      <c r="K328" s="63"/>
    </row>
    <row r="329" spans="8:11" ht="20.25">
      <c r="H329" s="41"/>
      <c r="K329" s="63"/>
    </row>
    <row r="330" spans="8:11" ht="20.25">
      <c r="H330" s="41"/>
      <c r="K330" s="63"/>
    </row>
    <row r="331" spans="8:11" ht="20.25">
      <c r="H331" s="41"/>
      <c r="K331" s="63"/>
    </row>
    <row r="332" spans="8:11" ht="20.25">
      <c r="H332" s="41"/>
      <c r="K332" s="63"/>
    </row>
    <row r="333" spans="8:11" ht="20.25">
      <c r="H333" s="41"/>
      <c r="K333" s="63"/>
    </row>
    <row r="334" spans="8:11" ht="20.25">
      <c r="H334" s="41"/>
      <c r="K334" s="63"/>
    </row>
    <row r="335" spans="8:11" ht="20.25">
      <c r="H335" s="41"/>
      <c r="K335" s="63"/>
    </row>
    <row r="336" spans="8:11" ht="20.25">
      <c r="H336" s="41"/>
      <c r="K336" s="63"/>
    </row>
    <row r="337" spans="8:11" ht="20.25">
      <c r="H337" s="41"/>
      <c r="K337" s="63"/>
    </row>
    <row r="338" spans="8:11" ht="20.25">
      <c r="H338" s="41"/>
      <c r="K338" s="63"/>
    </row>
    <row r="339" spans="8:11" ht="20.25">
      <c r="H339" s="41"/>
      <c r="K339" s="63"/>
    </row>
    <row r="340" spans="8:11" ht="20.25">
      <c r="H340" s="41"/>
      <c r="K340" s="63"/>
    </row>
    <row r="341" spans="8:11" ht="20.25">
      <c r="H341" s="41"/>
      <c r="K341" s="63"/>
    </row>
    <row r="342" spans="8:11" ht="20.25">
      <c r="H342" s="41"/>
      <c r="K342" s="63"/>
    </row>
    <row r="343" spans="8:11" ht="20.25">
      <c r="H343" s="41"/>
      <c r="K343" s="63"/>
    </row>
    <row r="344" spans="8:11" ht="20.25">
      <c r="H344" s="41"/>
      <c r="K344" s="63"/>
    </row>
    <row r="345" s="8" customFormat="1" ht="20.25">
      <c r="B345" s="8" t="s">
        <v>124</v>
      </c>
    </row>
    <row r="346" spans="2:4" s="8" customFormat="1" ht="20.25">
      <c r="B346" s="8" t="s">
        <v>172</v>
      </c>
      <c r="C346" s="2"/>
      <c r="D346" s="2"/>
    </row>
    <row r="347" spans="5:13" ht="20.25">
      <c r="E347" s="49"/>
      <c r="F347" s="49"/>
      <c r="G347" s="49"/>
      <c r="H347" s="49"/>
      <c r="I347" s="49"/>
      <c r="J347" s="49"/>
      <c r="K347" s="3"/>
      <c r="L347" s="30"/>
      <c r="M347" s="30"/>
    </row>
    <row r="348" spans="5:13" ht="20.25">
      <c r="E348" s="49"/>
      <c r="F348" s="49"/>
      <c r="G348" s="49"/>
      <c r="H348" s="49"/>
      <c r="I348" s="49"/>
      <c r="J348" s="49"/>
      <c r="K348" s="3"/>
      <c r="L348" s="30"/>
      <c r="M348" s="30"/>
    </row>
    <row r="349" spans="5:13" ht="20.25">
      <c r="E349" s="49"/>
      <c r="F349" s="49"/>
      <c r="G349" s="49"/>
      <c r="H349" s="49"/>
      <c r="I349" s="49"/>
      <c r="J349" s="27"/>
      <c r="K349" s="3"/>
      <c r="L349" s="30"/>
      <c r="M349" s="30"/>
    </row>
    <row r="350" spans="5:13" ht="20.25">
      <c r="E350" s="49"/>
      <c r="F350" s="49"/>
      <c r="G350" s="49"/>
      <c r="H350" s="49"/>
      <c r="I350" s="49"/>
      <c r="J350" s="49"/>
      <c r="K350" s="3"/>
      <c r="L350" s="30"/>
      <c r="M350" s="30"/>
    </row>
    <row r="351" spans="5:13" ht="20.25">
      <c r="E351" s="49"/>
      <c r="F351" s="49"/>
      <c r="G351" s="49"/>
      <c r="H351" s="49"/>
      <c r="I351" s="49"/>
      <c r="J351" s="49"/>
      <c r="K351" s="3"/>
      <c r="L351" s="30"/>
      <c r="M351" s="30"/>
    </row>
    <row r="352" spans="5:13" ht="20.25">
      <c r="E352" s="3"/>
      <c r="F352" s="3"/>
      <c r="G352" s="3"/>
      <c r="H352" s="3"/>
      <c r="I352" s="3"/>
      <c r="J352" s="3"/>
      <c r="K352" s="3"/>
      <c r="L352" s="30"/>
      <c r="M352" s="30"/>
    </row>
    <row r="353" spans="5:13" ht="20.25">
      <c r="E353" s="3"/>
      <c r="F353" s="3"/>
      <c r="G353" s="3"/>
      <c r="H353" s="3"/>
      <c r="I353" s="3"/>
      <c r="J353" s="3"/>
      <c r="K353" s="3"/>
      <c r="L353" s="30"/>
      <c r="M353" s="30"/>
    </row>
    <row r="354" spans="5:13" ht="20.25">
      <c r="E354" s="3"/>
      <c r="F354" s="3"/>
      <c r="G354" s="3"/>
      <c r="H354" s="3"/>
      <c r="I354" s="3"/>
      <c r="J354" s="3"/>
      <c r="K354" s="3"/>
      <c r="L354" s="30"/>
      <c r="M354" s="30"/>
    </row>
    <row r="355" spans="5:13" ht="20.25">
      <c r="E355" s="3"/>
      <c r="F355" s="3"/>
      <c r="G355" s="3"/>
      <c r="H355" s="3"/>
      <c r="I355" s="3"/>
      <c r="J355" s="3"/>
      <c r="K355" s="3"/>
      <c r="L355" s="30"/>
      <c r="M355" s="30"/>
    </row>
    <row r="356" spans="5:13" ht="20.25">
      <c r="E356" s="3"/>
      <c r="F356" s="3"/>
      <c r="G356" s="3"/>
      <c r="H356" s="3"/>
      <c r="I356" s="3"/>
      <c r="J356" s="3"/>
      <c r="K356" s="3"/>
      <c r="L356" s="30"/>
      <c r="M356" s="30"/>
    </row>
    <row r="357" spans="5:13" ht="20.25">
      <c r="E357" s="3"/>
      <c r="F357" s="3"/>
      <c r="G357" s="3"/>
      <c r="H357" s="3"/>
      <c r="I357" s="3"/>
      <c r="J357" s="3"/>
      <c r="K357" s="3"/>
      <c r="L357" s="30"/>
      <c r="M357" s="30"/>
    </row>
    <row r="358" spans="5:13" ht="20.25">
      <c r="E358" s="3"/>
      <c r="F358" s="3"/>
      <c r="G358" s="3"/>
      <c r="H358" s="3"/>
      <c r="I358" s="3"/>
      <c r="J358" s="3"/>
      <c r="K358" s="3"/>
      <c r="L358" s="30"/>
      <c r="M358" s="30"/>
    </row>
    <row r="359" spans="5:13" ht="20.25">
      <c r="E359" s="3"/>
      <c r="F359" s="3"/>
      <c r="G359" s="3"/>
      <c r="H359" s="3"/>
      <c r="I359" s="3"/>
      <c r="J359" s="3"/>
      <c r="K359" s="3"/>
      <c r="L359" s="30"/>
      <c r="M359" s="30"/>
    </row>
    <row r="360" spans="5:13" ht="20.25">
      <c r="E360" s="3"/>
      <c r="F360" s="3"/>
      <c r="G360" s="3"/>
      <c r="H360" s="3"/>
      <c r="I360" s="3"/>
      <c r="J360" s="3"/>
      <c r="K360" s="3"/>
      <c r="L360" s="30"/>
      <c r="M360" s="30"/>
    </row>
    <row r="361" spans="5:13" ht="20.25">
      <c r="E361" s="3"/>
      <c r="F361" s="3"/>
      <c r="G361" s="3"/>
      <c r="H361" s="3"/>
      <c r="I361" s="3"/>
      <c r="J361" s="3"/>
      <c r="K361" s="3"/>
      <c r="L361" s="30"/>
      <c r="M361" s="30"/>
    </row>
    <row r="362" spans="5:13" ht="20.25">
      <c r="E362" s="3"/>
      <c r="F362" s="3"/>
      <c r="G362" s="3"/>
      <c r="H362" s="3"/>
      <c r="I362" s="3"/>
      <c r="J362" s="3"/>
      <c r="K362" s="3"/>
      <c r="L362" s="30"/>
      <c r="M362" s="30"/>
    </row>
    <row r="363" spans="5:13" ht="20.25">
      <c r="E363" s="3"/>
      <c r="F363" s="3"/>
      <c r="G363" s="3"/>
      <c r="H363" s="3"/>
      <c r="I363" s="3"/>
      <c r="J363" s="3"/>
      <c r="K363" s="3"/>
      <c r="L363" s="30"/>
      <c r="M363" s="30"/>
    </row>
    <row r="364" spans="5:13" ht="20.25">
      <c r="E364" s="3"/>
      <c r="F364" s="3"/>
      <c r="G364" s="3"/>
      <c r="H364" s="3"/>
      <c r="I364" s="3"/>
      <c r="J364" s="3"/>
      <c r="K364" s="3"/>
      <c r="L364" s="30"/>
      <c r="M364" s="30"/>
    </row>
    <row r="365" spans="5:13" ht="20.25">
      <c r="E365" s="3"/>
      <c r="F365" s="3"/>
      <c r="G365" s="3"/>
      <c r="H365" s="3"/>
      <c r="I365" s="3"/>
      <c r="J365" s="3"/>
      <c r="K365" s="3"/>
      <c r="L365" s="30"/>
      <c r="M365" s="30"/>
    </row>
    <row r="366" spans="5:13" ht="20.25">
      <c r="E366" s="3"/>
      <c r="F366" s="3"/>
      <c r="G366" s="3"/>
      <c r="H366" s="3"/>
      <c r="I366" s="3"/>
      <c r="J366" s="3"/>
      <c r="K366" s="3"/>
      <c r="L366" s="30"/>
      <c r="M366" s="30"/>
    </row>
    <row r="367" spans="5:13" ht="20.25">
      <c r="E367" s="3"/>
      <c r="F367" s="3"/>
      <c r="G367" s="3"/>
      <c r="H367" s="3"/>
      <c r="I367" s="3"/>
      <c r="J367" s="3"/>
      <c r="K367" s="3"/>
      <c r="L367" s="30"/>
      <c r="M367" s="30"/>
    </row>
    <row r="368" spans="5:13" ht="20.25">
      <c r="E368" s="3"/>
      <c r="F368" s="3"/>
      <c r="G368" s="3"/>
      <c r="H368" s="3"/>
      <c r="I368" s="3"/>
      <c r="J368" s="3"/>
      <c r="K368" s="3"/>
      <c r="L368" s="30"/>
      <c r="M368" s="30"/>
    </row>
    <row r="369" spans="5:13" ht="20.25">
      <c r="E369" s="3"/>
      <c r="F369" s="3"/>
      <c r="G369" s="3"/>
      <c r="H369" s="3"/>
      <c r="I369" s="3"/>
      <c r="J369" s="3"/>
      <c r="K369" s="3"/>
      <c r="L369" s="30"/>
      <c r="M369" s="30"/>
    </row>
    <row r="370" spans="5:13" ht="20.25">
      <c r="E370" s="3"/>
      <c r="F370" s="3"/>
      <c r="G370" s="3"/>
      <c r="H370" s="3"/>
      <c r="I370" s="3"/>
      <c r="J370" s="3"/>
      <c r="K370" s="3"/>
      <c r="L370" s="30"/>
      <c r="M370" s="30"/>
    </row>
    <row r="371" spans="5:13" ht="20.25">
      <c r="E371" s="3"/>
      <c r="F371" s="3"/>
      <c r="G371" s="3"/>
      <c r="H371" s="3"/>
      <c r="I371" s="3"/>
      <c r="J371" s="3"/>
      <c r="K371" s="3"/>
      <c r="L371" s="30"/>
      <c r="M371" s="30"/>
    </row>
    <row r="372" spans="5:13" ht="20.25">
      <c r="E372" s="3"/>
      <c r="F372" s="3"/>
      <c r="G372" s="3"/>
      <c r="H372" s="3"/>
      <c r="I372" s="3"/>
      <c r="J372" s="3"/>
      <c r="K372" s="3"/>
      <c r="L372" s="30"/>
      <c r="M372" s="30"/>
    </row>
    <row r="373" spans="5:13" ht="20.25">
      <c r="E373" s="3"/>
      <c r="F373" s="3"/>
      <c r="G373" s="3"/>
      <c r="H373" s="3"/>
      <c r="I373" s="3"/>
      <c r="J373" s="3"/>
      <c r="K373" s="3"/>
      <c r="L373" s="30"/>
      <c r="M373" s="30"/>
    </row>
    <row r="374" spans="5:13" ht="20.25">
      <c r="E374" s="3"/>
      <c r="F374" s="3"/>
      <c r="G374" s="3"/>
      <c r="H374" s="3"/>
      <c r="I374" s="3"/>
      <c r="J374" s="3"/>
      <c r="K374" s="3"/>
      <c r="L374" s="30"/>
      <c r="M374" s="30"/>
    </row>
    <row r="375" spans="5:13" ht="20.25">
      <c r="E375" s="3"/>
      <c r="F375" s="3"/>
      <c r="G375" s="3"/>
      <c r="H375" s="3"/>
      <c r="I375" s="3"/>
      <c r="J375" s="3"/>
      <c r="K375" s="3"/>
      <c r="L375" s="30"/>
      <c r="M375" s="30"/>
    </row>
    <row r="376" spans="5:13" ht="20.25">
      <c r="E376" s="3"/>
      <c r="F376" s="3"/>
      <c r="G376" s="3"/>
      <c r="H376" s="3"/>
      <c r="I376" s="3"/>
      <c r="J376" s="3"/>
      <c r="K376" s="3"/>
      <c r="L376" s="30"/>
      <c r="M376" s="30"/>
    </row>
    <row r="377" spans="5:13" ht="20.25">
      <c r="E377" s="3"/>
      <c r="F377" s="3"/>
      <c r="G377" s="3"/>
      <c r="H377" s="3"/>
      <c r="I377" s="3"/>
      <c r="J377" s="3"/>
      <c r="K377" s="3"/>
      <c r="L377" s="30"/>
      <c r="M377" s="30"/>
    </row>
    <row r="378" spans="5:13" ht="20.25">
      <c r="E378" s="3"/>
      <c r="F378" s="3"/>
      <c r="G378" s="3"/>
      <c r="H378" s="3"/>
      <c r="I378" s="3"/>
      <c r="J378" s="3"/>
      <c r="K378" s="3"/>
      <c r="L378" s="30"/>
      <c r="M378" s="30"/>
    </row>
    <row r="379" spans="5:13" ht="20.25">
      <c r="E379" s="3"/>
      <c r="F379" s="3"/>
      <c r="G379" s="3"/>
      <c r="H379" s="3"/>
      <c r="I379" s="3"/>
      <c r="J379" s="3"/>
      <c r="K379" s="3"/>
      <c r="L379" s="30"/>
      <c r="M379" s="30"/>
    </row>
    <row r="380" spans="5:13" ht="20.25">
      <c r="E380" s="3"/>
      <c r="F380" s="3"/>
      <c r="G380" s="3"/>
      <c r="H380" s="3"/>
      <c r="I380" s="3"/>
      <c r="J380" s="3"/>
      <c r="K380" s="3"/>
      <c r="L380" s="30"/>
      <c r="M380" s="30"/>
    </row>
    <row r="381" spans="5:13" ht="20.25">
      <c r="E381" s="3"/>
      <c r="F381" s="3"/>
      <c r="G381" s="3"/>
      <c r="H381" s="3"/>
      <c r="I381" s="3"/>
      <c r="J381" s="3"/>
      <c r="K381" s="3"/>
      <c r="L381" s="30"/>
      <c r="M381" s="30"/>
    </row>
    <row r="382" spans="5:13" ht="20.25">
      <c r="E382" s="3"/>
      <c r="F382" s="3"/>
      <c r="G382" s="3"/>
      <c r="H382" s="3"/>
      <c r="I382" s="3"/>
      <c r="J382" s="3"/>
      <c r="K382" s="3"/>
      <c r="L382" s="30"/>
      <c r="M382" s="30"/>
    </row>
    <row r="383" spans="5:13" ht="20.25">
      <c r="E383" s="3"/>
      <c r="F383" s="3"/>
      <c r="G383" s="3"/>
      <c r="H383" s="3"/>
      <c r="I383" s="3"/>
      <c r="J383" s="3"/>
      <c r="K383" s="3"/>
      <c r="L383" s="30"/>
      <c r="M383" s="30"/>
    </row>
    <row r="384" spans="5:13" ht="20.25">
      <c r="E384" s="3"/>
      <c r="F384" s="3"/>
      <c r="G384" s="3"/>
      <c r="H384" s="3"/>
      <c r="I384" s="3"/>
      <c r="J384" s="3"/>
      <c r="K384" s="3"/>
      <c r="L384" s="30"/>
      <c r="M384" s="30"/>
    </row>
    <row r="385" spans="5:13" ht="20.25">
      <c r="E385" s="3"/>
      <c r="F385" s="3"/>
      <c r="G385" s="3"/>
      <c r="H385" s="3"/>
      <c r="I385" s="3"/>
      <c r="J385" s="3"/>
      <c r="K385" s="3"/>
      <c r="L385" s="30"/>
      <c r="M385" s="30"/>
    </row>
    <row r="386" spans="5:13" ht="20.25">
      <c r="E386" s="3"/>
      <c r="F386" s="3"/>
      <c r="G386" s="3"/>
      <c r="H386" s="3"/>
      <c r="I386" s="3"/>
      <c r="J386" s="3"/>
      <c r="K386" s="3"/>
      <c r="L386" s="30"/>
      <c r="M386" s="30"/>
    </row>
    <row r="387" spans="5:13" ht="20.25">
      <c r="E387" s="3"/>
      <c r="F387" s="3"/>
      <c r="G387" s="3"/>
      <c r="H387" s="3"/>
      <c r="I387" s="3"/>
      <c r="J387" s="3"/>
      <c r="K387" s="3"/>
      <c r="L387" s="30"/>
      <c r="M387" s="30"/>
    </row>
    <row r="388" spans="5:13" ht="20.25">
      <c r="E388" s="3"/>
      <c r="F388" s="3"/>
      <c r="G388" s="3"/>
      <c r="H388" s="3"/>
      <c r="I388" s="3"/>
      <c r="J388" s="3"/>
      <c r="K388" s="3"/>
      <c r="L388" s="30"/>
      <c r="M388" s="30"/>
    </row>
    <row r="389" spans="5:13" ht="20.25">
      <c r="E389" s="3"/>
      <c r="F389" s="3"/>
      <c r="G389" s="3"/>
      <c r="H389" s="3"/>
      <c r="I389" s="3"/>
      <c r="J389" s="3"/>
      <c r="K389" s="3"/>
      <c r="L389" s="30"/>
      <c r="M389" s="30"/>
    </row>
    <row r="390" spans="5:13" ht="20.25">
      <c r="E390" s="3"/>
      <c r="F390" s="3"/>
      <c r="G390" s="3"/>
      <c r="H390" s="3"/>
      <c r="I390" s="3"/>
      <c r="J390" s="3"/>
      <c r="K390" s="3"/>
      <c r="L390" s="30"/>
      <c r="M390" s="30"/>
    </row>
    <row r="391" spans="5:13" ht="20.25">
      <c r="E391" s="3"/>
      <c r="F391" s="3"/>
      <c r="G391" s="3"/>
      <c r="H391" s="3"/>
      <c r="I391" s="3"/>
      <c r="J391" s="3"/>
      <c r="K391" s="3"/>
      <c r="L391" s="30"/>
      <c r="M391" s="30"/>
    </row>
    <row r="392" spans="2:13" ht="20.25">
      <c r="B392" s="8" t="s">
        <v>70</v>
      </c>
      <c r="D392" s="8" t="s">
        <v>71</v>
      </c>
      <c r="E392" s="3"/>
      <c r="F392" s="3"/>
      <c r="G392" s="3"/>
      <c r="H392" s="3"/>
      <c r="I392" s="3"/>
      <c r="J392" s="78"/>
      <c r="K392" s="3"/>
      <c r="L392" s="30"/>
      <c r="M392" s="30"/>
    </row>
    <row r="393" spans="1:13" ht="20.25">
      <c r="A393" s="8"/>
      <c r="C393" s="8"/>
      <c r="D393" s="8"/>
      <c r="E393" s="3"/>
      <c r="F393" s="3"/>
      <c r="G393" s="3"/>
      <c r="H393" s="3"/>
      <c r="I393" s="3"/>
      <c r="J393" s="3"/>
      <c r="K393" s="3"/>
      <c r="L393" s="30"/>
      <c r="M393" s="30"/>
    </row>
    <row r="394" spans="1:13" ht="20.25">
      <c r="A394" s="8"/>
      <c r="C394" s="8"/>
      <c r="D394" s="8"/>
      <c r="E394" s="3"/>
      <c r="F394" s="3"/>
      <c r="G394" s="3"/>
      <c r="H394" s="3"/>
      <c r="I394" s="3"/>
      <c r="J394" s="3"/>
      <c r="K394" s="3"/>
      <c r="L394" s="30"/>
      <c r="M394" s="30"/>
    </row>
    <row r="395" spans="3:13" ht="20.25">
      <c r="C395" s="8" t="s">
        <v>198</v>
      </c>
      <c r="E395" s="79" t="s">
        <v>72</v>
      </c>
      <c r="F395" s="79" t="s">
        <v>73</v>
      </c>
      <c r="G395" s="79"/>
      <c r="H395" s="79" t="s">
        <v>74</v>
      </c>
      <c r="I395" s="79" t="s">
        <v>75</v>
      </c>
      <c r="J395" s="79" t="s">
        <v>76</v>
      </c>
      <c r="K395" s="3"/>
      <c r="L395" s="30"/>
      <c r="M395" s="30"/>
    </row>
    <row r="396" spans="5:13" ht="20.25">
      <c r="E396" s="79" t="s">
        <v>77</v>
      </c>
      <c r="F396" s="79" t="s">
        <v>125</v>
      </c>
      <c r="G396" s="79"/>
      <c r="H396" s="79" t="s">
        <v>126</v>
      </c>
      <c r="I396" s="79"/>
      <c r="J396" s="79"/>
      <c r="K396" s="3"/>
      <c r="L396" s="30"/>
      <c r="M396" s="30"/>
    </row>
    <row r="397" spans="5:13" ht="20.25">
      <c r="E397" s="79" t="s">
        <v>78</v>
      </c>
      <c r="F397" s="79"/>
      <c r="G397" s="79"/>
      <c r="H397" s="79"/>
      <c r="I397" s="79"/>
      <c r="J397" s="79"/>
      <c r="K397" s="3"/>
      <c r="L397" s="30"/>
      <c r="M397" s="30"/>
    </row>
    <row r="398" spans="5:13" ht="20.25">
      <c r="E398" s="79" t="s">
        <v>14</v>
      </c>
      <c r="F398" s="79" t="s">
        <v>14</v>
      </c>
      <c r="G398" s="80"/>
      <c r="H398" s="79" t="s">
        <v>14</v>
      </c>
      <c r="I398" s="79" t="s">
        <v>14</v>
      </c>
      <c r="J398" s="79" t="s">
        <v>14</v>
      </c>
      <c r="K398" s="3"/>
      <c r="L398" s="30"/>
      <c r="M398" s="30"/>
    </row>
    <row r="399" spans="5:13" ht="20.25">
      <c r="E399" s="3"/>
      <c r="F399" s="3"/>
      <c r="G399" s="3"/>
      <c r="H399" s="3"/>
      <c r="I399" s="3"/>
      <c r="J399" s="3"/>
      <c r="K399" s="3"/>
      <c r="L399" s="30"/>
      <c r="M399" s="30"/>
    </row>
    <row r="400" spans="3:13" ht="20.25">
      <c r="C400" s="8" t="s">
        <v>79</v>
      </c>
      <c r="D400" s="8"/>
      <c r="E400" s="8"/>
      <c r="F400" s="3"/>
      <c r="G400" s="3"/>
      <c r="H400" s="3"/>
      <c r="I400" s="3"/>
      <c r="J400" s="3"/>
      <c r="K400" s="3"/>
      <c r="L400" s="30"/>
      <c r="M400" s="30"/>
    </row>
    <row r="401" spans="6:13" ht="20.25">
      <c r="F401" s="3"/>
      <c r="G401" s="3"/>
      <c r="H401" s="3"/>
      <c r="I401" s="3"/>
      <c r="J401" s="3"/>
      <c r="K401" s="3"/>
      <c r="L401" s="30"/>
      <c r="M401" s="30"/>
    </row>
    <row r="402" spans="3:13" ht="20.25">
      <c r="C402" s="8" t="s">
        <v>80</v>
      </c>
      <c r="D402" s="8"/>
      <c r="E402" s="8"/>
      <c r="F402" s="3"/>
      <c r="G402" s="3"/>
      <c r="H402" s="3"/>
      <c r="I402" s="3"/>
      <c r="J402" s="3"/>
      <c r="K402" s="3"/>
      <c r="L402" s="30"/>
      <c r="M402" s="30"/>
    </row>
    <row r="403" spans="4:13" ht="20.25">
      <c r="D403" s="2" t="s">
        <v>81</v>
      </c>
      <c r="E403" s="7">
        <f>+'[1]Segmt'!$C$11</f>
        <v>46683.18491000001</v>
      </c>
      <c r="F403" s="7">
        <f>+'[1]Segmt'!$D$11</f>
        <v>20.157</v>
      </c>
      <c r="G403" s="7"/>
      <c r="H403" s="7">
        <f>+'[1]Segmt'!$E$11</f>
        <v>465.6</v>
      </c>
      <c r="I403" s="7">
        <f>+'[1]Segmt'!$F$11</f>
        <v>-907.6817000000001</v>
      </c>
      <c r="J403" s="7">
        <f>SUM(E403:I403)</f>
        <v>46261.26021000001</v>
      </c>
      <c r="K403" s="3"/>
      <c r="L403" s="30"/>
      <c r="M403" s="30"/>
    </row>
    <row r="404" spans="4:13" ht="20.25">
      <c r="D404" s="2" t="s">
        <v>156</v>
      </c>
      <c r="E404" s="81">
        <v>0</v>
      </c>
      <c r="F404" s="81">
        <v>0</v>
      </c>
      <c r="G404" s="81"/>
      <c r="H404" s="81">
        <v>0</v>
      </c>
      <c r="I404" s="81">
        <v>0</v>
      </c>
      <c r="J404" s="81">
        <f>SUM(E404:I404)</f>
        <v>0</v>
      </c>
      <c r="K404" s="3"/>
      <c r="L404" s="30"/>
      <c r="M404" s="30"/>
    </row>
    <row r="405" spans="4:13" ht="21" thickBot="1">
      <c r="D405" s="2" t="s">
        <v>157</v>
      </c>
      <c r="E405" s="7">
        <f aca="true" t="shared" si="0" ref="E405:J405">SUM(E403:E404)</f>
        <v>46683.18491000001</v>
      </c>
      <c r="F405" s="7">
        <f t="shared" si="0"/>
        <v>20.157</v>
      </c>
      <c r="G405" s="7">
        <f t="shared" si="0"/>
        <v>0</v>
      </c>
      <c r="H405" s="7">
        <f t="shared" si="0"/>
        <v>465.6</v>
      </c>
      <c r="I405" s="7">
        <f t="shared" si="0"/>
        <v>-907.6817000000001</v>
      </c>
      <c r="J405" s="82">
        <f t="shared" si="0"/>
        <v>46261.26021000001</v>
      </c>
      <c r="K405" s="3"/>
      <c r="L405" s="30"/>
      <c r="M405" s="30"/>
    </row>
    <row r="406" spans="5:13" ht="21" thickTop="1">
      <c r="E406" s="70"/>
      <c r="F406" s="70"/>
      <c r="G406" s="70"/>
      <c r="H406" s="70"/>
      <c r="I406" s="70"/>
      <c r="J406" s="70"/>
      <c r="K406" s="3"/>
      <c r="L406" s="30"/>
      <c r="M406" s="30"/>
    </row>
    <row r="407" spans="3:13" ht="20.25">
      <c r="C407" s="8" t="s">
        <v>82</v>
      </c>
      <c r="E407" s="70"/>
      <c r="F407" s="70"/>
      <c r="G407" s="70"/>
      <c r="H407" s="70"/>
      <c r="I407" s="70"/>
      <c r="J407" s="70"/>
      <c r="K407" s="3"/>
      <c r="L407" s="30"/>
      <c r="M407" s="30"/>
    </row>
    <row r="408" spans="5:13" ht="20.25">
      <c r="E408" s="70"/>
      <c r="F408" s="70"/>
      <c r="G408" s="70"/>
      <c r="H408" s="70"/>
      <c r="I408" s="70"/>
      <c r="J408" s="70"/>
      <c r="K408" s="3"/>
      <c r="L408" s="30"/>
      <c r="M408" s="30"/>
    </row>
    <row r="409" spans="4:13" ht="20.25">
      <c r="D409" s="2" t="s">
        <v>179</v>
      </c>
      <c r="E409" s="70">
        <f>+'[1]Segmt'!$C$15</f>
        <v>11926.397890000033</v>
      </c>
      <c r="F409" s="70">
        <f>+'[1]Segmt'!$D$15</f>
        <v>-784.4301199999999</v>
      </c>
      <c r="G409" s="70"/>
      <c r="H409" s="70">
        <f>+'[1]Segmt'!$E$15</f>
        <v>373.41736</v>
      </c>
      <c r="I409" s="70">
        <f>+'[1]Segmt'!$F$15</f>
        <v>-177.4873609552667</v>
      </c>
      <c r="J409" s="70">
        <f>SUM(E409:I409)</f>
        <v>11337.897769044766</v>
      </c>
      <c r="K409" s="3"/>
      <c r="L409" s="30"/>
      <c r="M409" s="30"/>
    </row>
    <row r="410" spans="5:13" ht="20.25">
      <c r="E410" s="81"/>
      <c r="F410" s="81"/>
      <c r="G410" s="81"/>
      <c r="H410" s="81"/>
      <c r="I410" s="81"/>
      <c r="J410" s="81"/>
      <c r="K410" s="3"/>
      <c r="L410" s="30"/>
      <c r="M410" s="30"/>
    </row>
    <row r="411" spans="4:13" ht="20.25">
      <c r="D411" s="2" t="s">
        <v>158</v>
      </c>
      <c r="E411" s="70"/>
      <c r="F411" s="70"/>
      <c r="G411" s="70"/>
      <c r="H411" s="70"/>
      <c r="I411" s="70"/>
      <c r="J411" s="70"/>
      <c r="K411" s="3"/>
      <c r="L411" s="30"/>
      <c r="M411" s="30"/>
    </row>
    <row r="412" spans="4:13" ht="20.25">
      <c r="D412" s="2" t="s">
        <v>159</v>
      </c>
      <c r="E412" s="70">
        <f>SUM(E409:E411)</f>
        <v>11926.397890000033</v>
      </c>
      <c r="F412" s="70">
        <f>SUM(F409:F411)</f>
        <v>-784.4301199999999</v>
      </c>
      <c r="G412" s="70"/>
      <c r="H412" s="70">
        <f>SUM(H409:H411)</f>
        <v>373.41736</v>
      </c>
      <c r="I412" s="70">
        <f>SUM(I409:I411)</f>
        <v>-177.4873609552667</v>
      </c>
      <c r="J412" s="70">
        <f>SUM(J409:J411)</f>
        <v>11337.897769044766</v>
      </c>
      <c r="K412" s="3"/>
      <c r="L412" s="30"/>
      <c r="M412" s="30"/>
    </row>
    <row r="413" spans="4:13" ht="20.25">
      <c r="D413" s="2" t="s">
        <v>83</v>
      </c>
      <c r="E413" s="70">
        <f>+'[1]Segmt'!$C$18</f>
        <v>-1767.18102</v>
      </c>
      <c r="F413" s="70">
        <v>0</v>
      </c>
      <c r="G413" s="70"/>
      <c r="H413" s="70">
        <v>0</v>
      </c>
      <c r="I413" s="70">
        <v>0</v>
      </c>
      <c r="J413" s="70">
        <f>SUM(E413:I413)</f>
        <v>-1767.18102</v>
      </c>
      <c r="K413" s="3"/>
      <c r="L413" s="30"/>
      <c r="M413" s="30"/>
    </row>
    <row r="414" spans="4:13" ht="20.25">
      <c r="D414" s="2" t="s">
        <v>20</v>
      </c>
      <c r="E414" s="70">
        <v>0</v>
      </c>
      <c r="F414" s="70">
        <v>0</v>
      </c>
      <c r="G414" s="70"/>
      <c r="H414" s="70">
        <v>0</v>
      </c>
      <c r="I414" s="70">
        <f>+'[1]Segmt'!$F$19</f>
        <v>325.12961999999993</v>
      </c>
      <c r="J414" s="70">
        <f>SUM(E414:I414)</f>
        <v>325.12961999999993</v>
      </c>
      <c r="K414" s="3"/>
      <c r="L414" s="30"/>
      <c r="M414" s="30"/>
    </row>
    <row r="415" spans="4:13" ht="20.25">
      <c r="D415" s="2" t="s">
        <v>21</v>
      </c>
      <c r="E415" s="7">
        <f>+'[1]Segmt'!$C$21-1</f>
        <v>-3236.7980000000002</v>
      </c>
      <c r="F415" s="7">
        <f>+'[1]Segmt'!$D$21</f>
        <v>-3.7581599999999997</v>
      </c>
      <c r="G415" s="7"/>
      <c r="H415" s="7">
        <f>+'[1]Segmt'!$E$21</f>
        <v>-229.3</v>
      </c>
      <c r="I415" s="7">
        <f>+'[1]Segmt'!$F$21</f>
        <v>-97.53888599999999</v>
      </c>
      <c r="J415" s="81">
        <f>SUM(E415:I415)</f>
        <v>-3567.395046</v>
      </c>
      <c r="K415" s="3"/>
      <c r="L415" s="30"/>
      <c r="M415" s="30"/>
    </row>
    <row r="416" spans="4:13" ht="20.25">
      <c r="D416" s="2" t="s">
        <v>180</v>
      </c>
      <c r="E416" s="7"/>
      <c r="F416" s="7"/>
      <c r="G416" s="7"/>
      <c r="H416" s="7"/>
      <c r="I416" s="7"/>
      <c r="J416" s="70">
        <f>SUM(J412:J415)+1</f>
        <v>6329.4513230447665</v>
      </c>
      <c r="K416" s="3"/>
      <c r="L416" s="30"/>
      <c r="M416" s="30"/>
    </row>
    <row r="417" spans="4:13" ht="20.25">
      <c r="D417" s="2" t="s">
        <v>23</v>
      </c>
      <c r="E417" s="7"/>
      <c r="F417" s="7"/>
      <c r="G417" s="7"/>
      <c r="H417" s="7"/>
      <c r="I417" s="7">
        <f>+'[1]Segmt'!$F$23</f>
        <v>0.11493907000000002</v>
      </c>
      <c r="J417" s="70">
        <f>SUM(E417:I417)</f>
        <v>0.11493907000000002</v>
      </c>
      <c r="K417" s="3"/>
      <c r="L417" s="30"/>
      <c r="M417" s="30"/>
    </row>
    <row r="418" spans="4:13" ht="21" thickBot="1">
      <c r="D418" s="2" t="s">
        <v>181</v>
      </c>
      <c r="E418" s="7"/>
      <c r="F418" s="7"/>
      <c r="G418" s="7"/>
      <c r="H418" s="7"/>
      <c r="I418" s="7"/>
      <c r="J418" s="82">
        <f>SUM(J416:J417)-1</f>
        <v>6328.566262114767</v>
      </c>
      <c r="K418" s="3"/>
      <c r="L418" s="30"/>
      <c r="M418" s="30"/>
    </row>
    <row r="419" spans="5:13" ht="21" thickTop="1">
      <c r="E419" s="70"/>
      <c r="F419" s="70"/>
      <c r="G419" s="70"/>
      <c r="H419" s="70"/>
      <c r="I419" s="70"/>
      <c r="J419" s="70"/>
      <c r="K419" s="3"/>
      <c r="L419" s="30"/>
      <c r="M419" s="30"/>
    </row>
    <row r="420" spans="3:13" ht="20.25">
      <c r="C420" s="8" t="s">
        <v>84</v>
      </c>
      <c r="E420" s="70"/>
      <c r="F420" s="70"/>
      <c r="G420" s="70"/>
      <c r="H420" s="70"/>
      <c r="I420" s="70"/>
      <c r="J420" s="70"/>
      <c r="K420" s="3"/>
      <c r="L420" s="30"/>
      <c r="M420" s="30"/>
    </row>
    <row r="421" spans="5:13" ht="20.25">
      <c r="E421" s="70"/>
      <c r="F421" s="70"/>
      <c r="G421" s="70"/>
      <c r="H421" s="70"/>
      <c r="I421" s="70"/>
      <c r="J421" s="70"/>
      <c r="K421" s="3"/>
      <c r="L421" s="30"/>
      <c r="M421" s="30"/>
    </row>
    <row r="422" spans="3:13" ht="20.25">
      <c r="C422" s="8" t="s">
        <v>85</v>
      </c>
      <c r="E422" s="70"/>
      <c r="F422" s="70"/>
      <c r="G422" s="70"/>
      <c r="H422" s="70"/>
      <c r="I422" s="70"/>
      <c r="J422" s="70"/>
      <c r="K422" s="3"/>
      <c r="L422" s="30"/>
      <c r="M422" s="30"/>
    </row>
    <row r="423" spans="4:13" ht="20.25">
      <c r="D423" s="2" t="s">
        <v>85</v>
      </c>
      <c r="E423" s="70">
        <f>+'[1]Segmt'!$C$30</f>
        <v>632678.88829</v>
      </c>
      <c r="F423" s="70">
        <f>+'[1]Segmt'!$D$30</f>
        <v>317258.09108000004</v>
      </c>
      <c r="G423" s="70"/>
      <c r="H423" s="70">
        <f>+'[1]Segmt'!$E$30</f>
        <v>10862.62847</v>
      </c>
      <c r="I423" s="70">
        <f>+'[1]Segmt'!$F$30</f>
        <v>-402507.06992831134</v>
      </c>
      <c r="J423" s="70">
        <f>SUM(E423:I423)</f>
        <v>558292.5379116887</v>
      </c>
      <c r="K423" s="3"/>
      <c r="L423" s="30"/>
      <c r="M423" s="30"/>
    </row>
    <row r="424" spans="4:13" ht="20.25">
      <c r="D424" s="2" t="s">
        <v>86</v>
      </c>
      <c r="E424" s="70"/>
      <c r="F424" s="70"/>
      <c r="G424" s="70"/>
      <c r="H424" s="70"/>
      <c r="I424" s="70"/>
      <c r="J424" s="70"/>
      <c r="K424" s="3"/>
      <c r="L424" s="30"/>
      <c r="M424" s="30"/>
    </row>
    <row r="425" spans="4:13" ht="20.25">
      <c r="D425" s="2" t="s">
        <v>87</v>
      </c>
      <c r="E425" s="70">
        <v>0</v>
      </c>
      <c r="F425" s="70">
        <f>+'[1]Segmt'!$D$32</f>
        <v>22502.544</v>
      </c>
      <c r="G425" s="70"/>
      <c r="H425" s="70">
        <v>0</v>
      </c>
      <c r="I425" s="70">
        <f>+'[1]Segmt'!$F$32</f>
        <v>-96.34230533333333</v>
      </c>
      <c r="J425" s="70">
        <f>SUM(E425:I425)</f>
        <v>22406.20169466667</v>
      </c>
      <c r="K425" s="3"/>
      <c r="L425" s="30"/>
      <c r="M425" s="30"/>
    </row>
    <row r="426" spans="4:13" ht="21" thickBot="1">
      <c r="D426" s="2" t="s">
        <v>88</v>
      </c>
      <c r="E426" s="7"/>
      <c r="F426" s="7"/>
      <c r="G426" s="7"/>
      <c r="H426" s="7"/>
      <c r="I426" s="7"/>
      <c r="J426" s="82">
        <f>SUM(J423:J425)</f>
        <v>580698.7396063553</v>
      </c>
      <c r="K426" s="3"/>
      <c r="L426" s="30"/>
      <c r="M426" s="30"/>
    </row>
    <row r="427" spans="3:13" ht="21" thickTop="1">
      <c r="C427" s="8" t="s">
        <v>89</v>
      </c>
      <c r="E427" s="70"/>
      <c r="F427" s="70"/>
      <c r="G427" s="70"/>
      <c r="H427" s="70"/>
      <c r="I427" s="70"/>
      <c r="J427" s="70"/>
      <c r="K427" s="3"/>
      <c r="L427" s="30"/>
      <c r="M427" s="30"/>
    </row>
    <row r="428" spans="4:13" ht="21" thickBot="1">
      <c r="D428" s="2" t="s">
        <v>90</v>
      </c>
      <c r="E428" s="7">
        <f>+'[1]Segmt'!$C$36</f>
        <v>327737.7766599999</v>
      </c>
      <c r="F428" s="7">
        <f>+'[1]Segmt'!$D$36</f>
        <v>68126.63337</v>
      </c>
      <c r="G428" s="7"/>
      <c r="H428" s="7">
        <f>+'[1]Segmt'!$E$36</f>
        <v>9582.697890000001</v>
      </c>
      <c r="I428" s="7">
        <f>+'[1]Segmt'!$F$36</f>
        <v>-77534.65888999999</v>
      </c>
      <c r="J428" s="83">
        <f>SUM(E428:I428)</f>
        <v>327912.4490299999</v>
      </c>
      <c r="K428" s="3"/>
      <c r="L428" s="30"/>
      <c r="M428" s="30"/>
    </row>
    <row r="429" spans="5:13" ht="21" thickTop="1">
      <c r="E429" s="7"/>
      <c r="F429" s="7"/>
      <c r="G429" s="7"/>
      <c r="H429" s="7"/>
      <c r="I429" s="7"/>
      <c r="J429" s="70"/>
      <c r="K429" s="3"/>
      <c r="L429" s="30"/>
      <c r="M429" s="30"/>
    </row>
    <row r="430" spans="3:13" ht="20.25">
      <c r="C430" s="8" t="s">
        <v>91</v>
      </c>
      <c r="E430" s="70"/>
      <c r="F430" s="70"/>
      <c r="G430" s="70"/>
      <c r="H430" s="70"/>
      <c r="I430" s="70"/>
      <c r="J430" s="70"/>
      <c r="K430" s="3"/>
      <c r="L430" s="30"/>
      <c r="M430" s="30"/>
    </row>
    <row r="431" spans="5:13" ht="20.25">
      <c r="E431" s="70"/>
      <c r="F431" s="70"/>
      <c r="G431" s="70"/>
      <c r="H431" s="70"/>
      <c r="I431" s="70"/>
      <c r="J431" s="70"/>
      <c r="K431" s="3"/>
      <c r="L431" s="30"/>
      <c r="M431" s="30"/>
    </row>
    <row r="432" spans="4:13" ht="20.25">
      <c r="D432" s="2" t="s">
        <v>92</v>
      </c>
      <c r="E432" s="7">
        <f>+'[1]Segmt'!$C$41</f>
        <v>1081</v>
      </c>
      <c r="F432" s="70">
        <v>0</v>
      </c>
      <c r="G432" s="70"/>
      <c r="H432" s="70">
        <v>0</v>
      </c>
      <c r="I432" s="70">
        <v>0</v>
      </c>
      <c r="J432" s="70">
        <f>SUM(E432:I432)</f>
        <v>1081</v>
      </c>
      <c r="K432" s="3"/>
      <c r="L432" s="30"/>
      <c r="M432" s="30"/>
    </row>
    <row r="433" spans="4:13" ht="20.25">
      <c r="D433" s="2" t="s">
        <v>60</v>
      </c>
      <c r="E433" s="7">
        <f>+'[1]Segmt'!$C$42</f>
        <v>2212.5482199999997</v>
      </c>
      <c r="F433" s="70">
        <f>+'[1]Segmt'!$D$42</f>
        <v>15.24408</v>
      </c>
      <c r="G433" s="70"/>
      <c r="H433" s="70">
        <f>+'[1]Segmt'!$E$42</f>
        <v>52.83553</v>
      </c>
      <c r="I433" s="70">
        <v>0</v>
      </c>
      <c r="J433" s="70">
        <f>SUM(E433:I433)</f>
        <v>2280.6278299999994</v>
      </c>
      <c r="K433" s="3"/>
      <c r="L433" s="30"/>
      <c r="M433" s="30"/>
    </row>
    <row r="434" spans="4:13" ht="20.25">
      <c r="D434" s="2" t="s">
        <v>93</v>
      </c>
      <c r="E434" s="7">
        <f>+'[1]Segmt'!$C$43</f>
        <v>1224.25344</v>
      </c>
      <c r="F434" s="70">
        <v>0</v>
      </c>
      <c r="G434" s="70"/>
      <c r="H434" s="70">
        <v>0</v>
      </c>
      <c r="I434" s="70">
        <f>+'[1]Segmt'!$F$43</f>
        <v>177.4873609552667</v>
      </c>
      <c r="J434" s="70">
        <f>SUM(E434:I434)-1</f>
        <v>1400.7408009552666</v>
      </c>
      <c r="K434" s="3"/>
      <c r="L434" s="30"/>
      <c r="M434" s="30"/>
    </row>
    <row r="435" spans="4:13" ht="20.25">
      <c r="D435" s="2" t="s">
        <v>165</v>
      </c>
      <c r="E435" s="70"/>
      <c r="F435" s="70"/>
      <c r="G435" s="70"/>
      <c r="H435" s="70"/>
      <c r="I435" s="70"/>
      <c r="J435" s="70"/>
      <c r="K435" s="3"/>
      <c r="L435" s="30"/>
      <c r="M435" s="30"/>
    </row>
    <row r="436" spans="4:13" ht="20.25">
      <c r="D436" s="2" t="s">
        <v>166</v>
      </c>
      <c r="E436" s="7">
        <f>+'[1]Segmt'!$C$46</f>
        <v>193.24689999999998</v>
      </c>
      <c r="F436" s="70">
        <v>0</v>
      </c>
      <c r="G436" s="70"/>
      <c r="H436" s="70">
        <v>0</v>
      </c>
      <c r="I436" s="70">
        <v>0</v>
      </c>
      <c r="J436" s="70">
        <f>SUM(E436:I436)</f>
        <v>193.24689999999998</v>
      </c>
      <c r="K436" s="3"/>
      <c r="L436" s="30"/>
      <c r="M436" s="30"/>
    </row>
    <row r="437" spans="5:13" ht="20.25">
      <c r="E437" s="3"/>
      <c r="F437" s="3"/>
      <c r="G437" s="3"/>
      <c r="H437" s="3"/>
      <c r="I437" s="3"/>
      <c r="J437" s="3"/>
      <c r="K437" s="3"/>
      <c r="L437" s="30"/>
      <c r="M437" s="30"/>
    </row>
    <row r="438" spans="5:13" ht="20.25">
      <c r="E438" s="3"/>
      <c r="F438" s="3"/>
      <c r="G438" s="3"/>
      <c r="H438" s="3"/>
      <c r="I438" s="3"/>
      <c r="J438" s="3"/>
      <c r="K438" s="3"/>
      <c r="L438" s="30"/>
      <c r="M438" s="30"/>
    </row>
    <row r="439" spans="2:13" ht="20.25">
      <c r="B439" s="8" t="s">
        <v>70</v>
      </c>
      <c r="D439" s="8" t="s">
        <v>147</v>
      </c>
      <c r="E439" s="3"/>
      <c r="F439" s="3"/>
      <c r="G439" s="3"/>
      <c r="H439" s="3"/>
      <c r="I439" s="3"/>
      <c r="J439" s="3"/>
      <c r="K439" s="3"/>
      <c r="L439" s="30"/>
      <c r="M439" s="30"/>
    </row>
    <row r="440" spans="5:13" ht="20.25">
      <c r="E440" s="3"/>
      <c r="F440" s="3"/>
      <c r="G440" s="3"/>
      <c r="H440" s="3"/>
      <c r="I440" s="3"/>
      <c r="J440" s="3"/>
      <c r="K440" s="3"/>
      <c r="L440" s="30"/>
      <c r="M440" s="30"/>
    </row>
    <row r="441" spans="5:13" ht="20.25">
      <c r="E441" s="3"/>
      <c r="F441" s="3"/>
      <c r="G441" s="3"/>
      <c r="H441" s="3"/>
      <c r="I441" s="3"/>
      <c r="J441" s="3"/>
      <c r="K441" s="3"/>
      <c r="L441" s="30"/>
      <c r="M441" s="30"/>
    </row>
    <row r="442" spans="3:13" ht="20.25">
      <c r="C442" s="8" t="s">
        <v>197</v>
      </c>
      <c r="E442" s="79" t="s">
        <v>72</v>
      </c>
      <c r="F442" s="79" t="s">
        <v>73</v>
      </c>
      <c r="G442" s="79"/>
      <c r="H442" s="79" t="s">
        <v>74</v>
      </c>
      <c r="I442" s="79" t="s">
        <v>75</v>
      </c>
      <c r="J442" s="79" t="s">
        <v>76</v>
      </c>
      <c r="K442" s="3"/>
      <c r="L442" s="30"/>
      <c r="M442" s="30"/>
    </row>
    <row r="443" spans="5:13" ht="20.25">
      <c r="E443" s="79" t="s">
        <v>77</v>
      </c>
      <c r="F443" s="79" t="s">
        <v>125</v>
      </c>
      <c r="G443" s="79"/>
      <c r="H443" s="79" t="s">
        <v>126</v>
      </c>
      <c r="I443" s="79"/>
      <c r="J443" s="79"/>
      <c r="K443" s="3"/>
      <c r="L443" s="30"/>
      <c r="M443" s="30"/>
    </row>
    <row r="444" spans="5:13" ht="20.25">
      <c r="E444" s="79" t="s">
        <v>78</v>
      </c>
      <c r="F444" s="79"/>
      <c r="G444" s="79"/>
      <c r="H444" s="79"/>
      <c r="I444" s="79"/>
      <c r="J444" s="79"/>
      <c r="K444" s="3"/>
      <c r="L444" s="30"/>
      <c r="M444" s="30"/>
    </row>
    <row r="445" spans="5:13" ht="20.25">
      <c r="E445" s="79" t="s">
        <v>14</v>
      </c>
      <c r="F445" s="79" t="s">
        <v>14</v>
      </c>
      <c r="G445" s="80"/>
      <c r="H445" s="79" t="s">
        <v>14</v>
      </c>
      <c r="I445" s="79" t="s">
        <v>14</v>
      </c>
      <c r="J445" s="79" t="s">
        <v>14</v>
      </c>
      <c r="K445" s="3"/>
      <c r="L445" s="30"/>
      <c r="M445" s="30"/>
    </row>
    <row r="446" spans="5:13" ht="20.25">
      <c r="E446" s="3"/>
      <c r="F446" s="3"/>
      <c r="G446" s="3"/>
      <c r="H446" s="3"/>
      <c r="I446" s="3"/>
      <c r="J446" s="3"/>
      <c r="K446" s="3"/>
      <c r="L446" s="30"/>
      <c r="M446" s="30"/>
    </row>
    <row r="447" spans="3:13" ht="20.25">
      <c r="C447" s="8" t="s">
        <v>79</v>
      </c>
      <c r="D447" s="8"/>
      <c r="E447" s="8"/>
      <c r="F447" s="3"/>
      <c r="G447" s="3"/>
      <c r="H447" s="3"/>
      <c r="I447" s="3"/>
      <c r="J447" s="3"/>
      <c r="K447" s="3"/>
      <c r="L447" s="30"/>
      <c r="M447" s="30"/>
    </row>
    <row r="448" spans="6:13" ht="20.25">
      <c r="F448" s="3"/>
      <c r="G448" s="3"/>
      <c r="H448" s="3"/>
      <c r="I448" s="3"/>
      <c r="J448" s="3"/>
      <c r="K448" s="3"/>
      <c r="L448" s="30"/>
      <c r="M448" s="30"/>
    </row>
    <row r="449" spans="3:13" ht="20.25">
      <c r="C449" s="8" t="s">
        <v>80</v>
      </c>
      <c r="D449" s="8"/>
      <c r="E449" s="8"/>
      <c r="F449" s="3"/>
      <c r="G449" s="3"/>
      <c r="H449" s="3"/>
      <c r="I449" s="3"/>
      <c r="J449" s="3"/>
      <c r="K449" s="3"/>
      <c r="L449" s="30"/>
      <c r="M449" s="30"/>
    </row>
    <row r="450" spans="4:13" ht="20.25">
      <c r="D450" s="2" t="s">
        <v>81</v>
      </c>
      <c r="E450" s="33">
        <v>17943</v>
      </c>
      <c r="F450" s="33">
        <v>0</v>
      </c>
      <c r="G450" s="33"/>
      <c r="H450" s="33">
        <v>460</v>
      </c>
      <c r="I450" s="33">
        <v>0</v>
      </c>
      <c r="J450" s="33">
        <f>SUM(E450:I450)</f>
        <v>18403</v>
      </c>
      <c r="K450" s="33"/>
      <c r="L450" s="30"/>
      <c r="M450" s="30"/>
    </row>
    <row r="451" spans="4:13" ht="20.25">
      <c r="D451" s="2" t="s">
        <v>156</v>
      </c>
      <c r="E451" s="84">
        <v>0</v>
      </c>
      <c r="F451" s="84">
        <v>0</v>
      </c>
      <c r="G451" s="84"/>
      <c r="H451" s="84">
        <v>0</v>
      </c>
      <c r="I451" s="84">
        <v>0</v>
      </c>
      <c r="J451" s="84">
        <f>SUM(E451:I451)</f>
        <v>0</v>
      </c>
      <c r="K451" s="3"/>
      <c r="L451" s="30"/>
      <c r="M451" s="30"/>
    </row>
    <row r="452" spans="4:13" ht="21" thickBot="1">
      <c r="D452" s="2" t="s">
        <v>157</v>
      </c>
      <c r="E452" s="33">
        <f>SUM(E450:E451)</f>
        <v>17943</v>
      </c>
      <c r="F452" s="33">
        <f>SUM(F450:F451)</f>
        <v>0</v>
      </c>
      <c r="G452" s="33"/>
      <c r="H452" s="33">
        <f>SUM(H450:H451)</f>
        <v>460</v>
      </c>
      <c r="I452" s="33">
        <f>SUM(I450:I451)</f>
        <v>0</v>
      </c>
      <c r="J452" s="85">
        <f>SUM(J450:J451)</f>
        <v>18403</v>
      </c>
      <c r="K452" s="3"/>
      <c r="L452" s="30"/>
      <c r="M452" s="30"/>
    </row>
    <row r="453" spans="5:13" ht="21" thickTop="1">
      <c r="E453" s="3"/>
      <c r="F453" s="3"/>
      <c r="G453" s="3"/>
      <c r="H453" s="3"/>
      <c r="I453" s="3"/>
      <c r="J453" s="3"/>
      <c r="K453" s="3"/>
      <c r="L453" s="30"/>
      <c r="M453" s="30"/>
    </row>
    <row r="454" spans="3:13" ht="20.25">
      <c r="C454" s="8" t="s">
        <v>82</v>
      </c>
      <c r="E454" s="3"/>
      <c r="F454" s="3"/>
      <c r="G454" s="3"/>
      <c r="H454" s="3"/>
      <c r="I454" s="3"/>
      <c r="J454" s="3"/>
      <c r="K454" s="3"/>
      <c r="L454" s="30"/>
      <c r="M454" s="30"/>
    </row>
    <row r="455" spans="11:13" ht="20.25">
      <c r="K455" s="3"/>
      <c r="L455" s="30"/>
      <c r="M455" s="30"/>
    </row>
    <row r="456" spans="4:13" ht="20.25">
      <c r="D456" s="2" t="s">
        <v>174</v>
      </c>
      <c r="E456" s="3">
        <v>317</v>
      </c>
      <c r="F456" s="3">
        <v>-676</v>
      </c>
      <c r="G456" s="3"/>
      <c r="H456" s="3">
        <v>394</v>
      </c>
      <c r="I456" s="3">
        <v>-177</v>
      </c>
      <c r="J456" s="3">
        <f>SUM(E456:I456)</f>
        <v>-142</v>
      </c>
      <c r="K456" s="3"/>
      <c r="L456" s="30"/>
      <c r="M456" s="30"/>
    </row>
    <row r="457" spans="5:13" ht="20.25">
      <c r="E457" s="84">
        <v>0</v>
      </c>
      <c r="F457" s="84">
        <v>0</v>
      </c>
      <c r="G457" s="84"/>
      <c r="H457" s="84">
        <v>0</v>
      </c>
      <c r="I457" s="84">
        <v>0</v>
      </c>
      <c r="J457" s="84">
        <f>SUM(E457:I457)</f>
        <v>0</v>
      </c>
      <c r="K457" s="3"/>
      <c r="L457" s="30"/>
      <c r="M457" s="30"/>
    </row>
    <row r="458" spans="4:13" ht="20.25">
      <c r="D458" s="2" t="s">
        <v>158</v>
      </c>
      <c r="E458" s="33"/>
      <c r="F458" s="33"/>
      <c r="G458" s="33"/>
      <c r="H458" s="33"/>
      <c r="I458" s="33"/>
      <c r="J458" s="33"/>
      <c r="K458" s="3"/>
      <c r="L458" s="30"/>
      <c r="M458" s="30"/>
    </row>
    <row r="459" spans="4:13" ht="20.25">
      <c r="D459" s="2" t="s">
        <v>159</v>
      </c>
      <c r="E459" s="3">
        <f>SUM(E456:E457)</f>
        <v>317</v>
      </c>
      <c r="F459" s="3">
        <f>SUM(F456:F457)</f>
        <v>-676</v>
      </c>
      <c r="G459" s="3"/>
      <c r="H459" s="3">
        <f>SUM(H456:H457)</f>
        <v>394</v>
      </c>
      <c r="I459" s="3">
        <f>SUM(I456:I457)</f>
        <v>-177</v>
      </c>
      <c r="J459" s="3">
        <f>SUM(J456:J457)</f>
        <v>-142</v>
      </c>
      <c r="K459" s="3"/>
      <c r="L459" s="30"/>
      <c r="M459" s="30"/>
    </row>
    <row r="460" spans="4:13" ht="20.25">
      <c r="D460" s="2" t="s">
        <v>83</v>
      </c>
      <c r="E460" s="3">
        <v>-169</v>
      </c>
      <c r="F460" s="3">
        <v>0</v>
      </c>
      <c r="G460" s="3"/>
      <c r="H460" s="3">
        <v>0</v>
      </c>
      <c r="I460" s="3">
        <v>0</v>
      </c>
      <c r="J460" s="3">
        <f>SUM(E460:I460)</f>
        <v>-169</v>
      </c>
      <c r="K460" s="3"/>
      <c r="L460" s="30"/>
      <c r="M460" s="30"/>
    </row>
    <row r="461" spans="4:13" ht="20.25">
      <c r="D461" s="2" t="s">
        <v>20</v>
      </c>
      <c r="E461" s="3">
        <v>0</v>
      </c>
      <c r="F461" s="3">
        <v>0</v>
      </c>
      <c r="G461" s="3"/>
      <c r="H461" s="3">
        <v>0</v>
      </c>
      <c r="I461" s="3">
        <v>318</v>
      </c>
      <c r="J461" s="3">
        <f>SUM(E461:I461)</f>
        <v>318</v>
      </c>
      <c r="K461" s="3"/>
      <c r="L461" s="30"/>
      <c r="M461" s="30"/>
    </row>
    <row r="462" spans="4:13" ht="20.25">
      <c r="D462" s="2" t="s">
        <v>21</v>
      </c>
      <c r="E462" s="33">
        <v>-207</v>
      </c>
      <c r="F462" s="33">
        <v>0</v>
      </c>
      <c r="G462" s="33"/>
      <c r="H462" s="33">
        <v>0</v>
      </c>
      <c r="I462" s="33">
        <v>0</v>
      </c>
      <c r="J462" s="84">
        <f>SUM(E462:I462)</f>
        <v>-207</v>
      </c>
      <c r="K462" s="3"/>
      <c r="L462" s="30"/>
      <c r="M462" s="30"/>
    </row>
    <row r="463" spans="4:13" ht="20.25">
      <c r="D463" s="2" t="s">
        <v>183</v>
      </c>
      <c r="E463" s="33"/>
      <c r="F463" s="33"/>
      <c r="G463" s="33"/>
      <c r="H463" s="33"/>
      <c r="I463" s="33"/>
      <c r="J463" s="3">
        <f>SUM(J459:J462)</f>
        <v>-200</v>
      </c>
      <c r="K463" s="3"/>
      <c r="L463" s="30"/>
      <c r="M463" s="30"/>
    </row>
    <row r="464" spans="4:13" ht="20.25">
      <c r="D464" s="2" t="s">
        <v>23</v>
      </c>
      <c r="E464" s="33"/>
      <c r="F464" s="33"/>
      <c r="G464" s="33"/>
      <c r="H464" s="33"/>
      <c r="I464" s="33">
        <v>36</v>
      </c>
      <c r="J464" s="3">
        <f>SUM(E464:I464)</f>
        <v>36</v>
      </c>
      <c r="K464" s="3"/>
      <c r="L464" s="30"/>
      <c r="M464" s="30"/>
    </row>
    <row r="465" spans="4:13" ht="21" thickBot="1">
      <c r="D465" s="2" t="s">
        <v>182</v>
      </c>
      <c r="E465" s="33"/>
      <c r="F465" s="33"/>
      <c r="G465" s="33"/>
      <c r="H465" s="33"/>
      <c r="I465" s="33"/>
      <c r="J465" s="85">
        <f>SUM(J463:J464)</f>
        <v>-164</v>
      </c>
      <c r="K465" s="3"/>
      <c r="L465" s="30"/>
      <c r="M465" s="30"/>
    </row>
    <row r="466" spans="5:13" ht="21" thickTop="1">
      <c r="E466" s="3"/>
      <c r="F466" s="3"/>
      <c r="G466" s="3"/>
      <c r="H466" s="3"/>
      <c r="I466" s="3"/>
      <c r="J466" s="3"/>
      <c r="K466" s="3"/>
      <c r="L466" s="30"/>
      <c r="M466" s="30"/>
    </row>
    <row r="467" spans="3:13" ht="20.25">
      <c r="C467" s="8" t="s">
        <v>84</v>
      </c>
      <c r="E467" s="3"/>
      <c r="F467" s="3"/>
      <c r="G467" s="3"/>
      <c r="H467" s="3"/>
      <c r="I467" s="3"/>
      <c r="J467" s="3"/>
      <c r="K467" s="3"/>
      <c r="L467" s="30"/>
      <c r="M467" s="30"/>
    </row>
    <row r="468" spans="5:13" ht="20.25">
      <c r="E468" s="3"/>
      <c r="F468" s="3"/>
      <c r="G468" s="3"/>
      <c r="H468" s="3"/>
      <c r="I468" s="3"/>
      <c r="J468" s="3"/>
      <c r="K468" s="3"/>
      <c r="L468" s="30"/>
      <c r="M468" s="30"/>
    </row>
    <row r="469" spans="3:13" ht="20.25">
      <c r="C469" s="8" t="s">
        <v>85</v>
      </c>
      <c r="E469" s="3"/>
      <c r="F469" s="3"/>
      <c r="G469" s="3"/>
      <c r="H469" s="3"/>
      <c r="I469" s="3"/>
      <c r="J469" s="3"/>
      <c r="K469" s="3"/>
      <c r="L469" s="30"/>
      <c r="M469" s="30"/>
    </row>
    <row r="470" spans="4:13" ht="20.25">
      <c r="D470" s="2" t="s">
        <v>85</v>
      </c>
      <c r="E470" s="3">
        <v>637003</v>
      </c>
      <c r="F470" s="3">
        <v>345624</v>
      </c>
      <c r="G470" s="3"/>
      <c r="H470" s="3">
        <v>11464</v>
      </c>
      <c r="I470" s="3">
        <v>-405091</v>
      </c>
      <c r="J470" s="3">
        <f>SUM(E470:I470)</f>
        <v>589000</v>
      </c>
      <c r="K470" s="3"/>
      <c r="L470" s="30"/>
      <c r="M470" s="30"/>
    </row>
    <row r="471" spans="4:13" ht="20.25">
      <c r="D471" s="2" t="s">
        <v>86</v>
      </c>
      <c r="K471" s="3"/>
      <c r="L471" s="30"/>
      <c r="M471" s="30"/>
    </row>
    <row r="472" spans="4:13" ht="20.25">
      <c r="D472" s="2" t="s">
        <v>87</v>
      </c>
      <c r="E472" s="3">
        <v>0</v>
      </c>
      <c r="F472" s="3">
        <v>22020</v>
      </c>
      <c r="G472" s="3"/>
      <c r="H472" s="3">
        <v>0</v>
      </c>
      <c r="I472" s="3">
        <v>-209</v>
      </c>
      <c r="J472" s="3">
        <f>SUM(E472:I472)</f>
        <v>21811</v>
      </c>
      <c r="K472" s="3"/>
      <c r="L472" s="30"/>
      <c r="M472" s="30"/>
    </row>
    <row r="473" spans="4:13" ht="21" thickBot="1">
      <c r="D473" s="2" t="s">
        <v>88</v>
      </c>
      <c r="E473" s="33"/>
      <c r="F473" s="33"/>
      <c r="G473" s="33"/>
      <c r="H473" s="33"/>
      <c r="I473" s="33"/>
      <c r="J473" s="85">
        <f>SUM(J470:J472)</f>
        <v>610811</v>
      </c>
      <c r="K473" s="3"/>
      <c r="L473" s="30"/>
      <c r="M473" s="30"/>
    </row>
    <row r="474" spans="3:13" ht="21" thickTop="1">
      <c r="C474" s="8" t="s">
        <v>89</v>
      </c>
      <c r="E474" s="3"/>
      <c r="F474" s="3"/>
      <c r="G474" s="3"/>
      <c r="H474" s="3"/>
      <c r="I474" s="3"/>
      <c r="J474" s="3"/>
      <c r="K474" s="3"/>
      <c r="L474" s="30"/>
      <c r="M474" s="30"/>
    </row>
    <row r="475" spans="4:13" ht="21" thickBot="1">
      <c r="D475" s="2" t="s">
        <v>90</v>
      </c>
      <c r="E475" s="33">
        <v>371765</v>
      </c>
      <c r="F475" s="33">
        <v>72377</v>
      </c>
      <c r="G475" s="33"/>
      <c r="H475" s="33">
        <v>10965</v>
      </c>
      <c r="I475" s="33">
        <v>-81245</v>
      </c>
      <c r="J475" s="86">
        <f>SUM(E475:I475)</f>
        <v>373862</v>
      </c>
      <c r="K475" s="3"/>
      <c r="L475" s="30"/>
      <c r="M475" s="30"/>
    </row>
    <row r="476" spans="5:13" ht="21" thickTop="1">
      <c r="E476" s="3"/>
      <c r="F476" s="3"/>
      <c r="G476" s="3"/>
      <c r="H476" s="3"/>
      <c r="I476" s="3"/>
      <c r="J476" s="3"/>
      <c r="K476" s="3"/>
      <c r="L476" s="30"/>
      <c r="M476" s="30"/>
    </row>
    <row r="477" spans="3:13" ht="20.25">
      <c r="C477" s="8" t="s">
        <v>91</v>
      </c>
      <c r="E477" s="3"/>
      <c r="F477" s="3"/>
      <c r="G477" s="3"/>
      <c r="H477" s="3"/>
      <c r="I477" s="3"/>
      <c r="J477" s="3"/>
      <c r="K477" s="3"/>
      <c r="L477" s="30"/>
      <c r="M477" s="30"/>
    </row>
    <row r="478" spans="5:13" ht="20.25">
      <c r="E478" s="3"/>
      <c r="F478" s="3"/>
      <c r="G478" s="3"/>
      <c r="H478" s="3"/>
      <c r="I478" s="3"/>
      <c r="J478" s="3"/>
      <c r="K478" s="3"/>
      <c r="L478" s="30"/>
      <c r="M478" s="30"/>
    </row>
    <row r="479" spans="4:13" ht="20.25">
      <c r="D479" s="2" t="s">
        <v>92</v>
      </c>
      <c r="E479" s="33">
        <v>1340</v>
      </c>
      <c r="F479" s="3">
        <v>0</v>
      </c>
      <c r="G479" s="3"/>
      <c r="H479" s="3">
        <v>0</v>
      </c>
      <c r="I479" s="3">
        <v>0</v>
      </c>
      <c r="J479" s="3">
        <f>SUM(E479:I479)</f>
        <v>1340</v>
      </c>
      <c r="K479" s="3"/>
      <c r="L479" s="30"/>
      <c r="M479" s="30"/>
    </row>
    <row r="480" spans="4:13" ht="20.25">
      <c r="D480" s="2" t="s">
        <v>60</v>
      </c>
      <c r="E480" s="3">
        <v>2395</v>
      </c>
      <c r="F480" s="3">
        <v>28</v>
      </c>
      <c r="G480" s="3"/>
      <c r="H480" s="3">
        <v>53</v>
      </c>
      <c r="I480" s="3">
        <v>0</v>
      </c>
      <c r="J480" s="3">
        <f>SUM(E480:I480)</f>
        <v>2476</v>
      </c>
      <c r="K480" s="3"/>
      <c r="L480" s="30"/>
      <c r="M480" s="30"/>
    </row>
    <row r="481" spans="4:13" ht="20.25">
      <c r="D481" s="2" t="s">
        <v>93</v>
      </c>
      <c r="E481" s="3">
        <v>1224</v>
      </c>
      <c r="F481" s="3">
        <v>0</v>
      </c>
      <c r="G481" s="3"/>
      <c r="H481" s="3">
        <v>0</v>
      </c>
      <c r="I481" s="3">
        <v>177</v>
      </c>
      <c r="J481" s="3">
        <f>SUM(E481:I481)</f>
        <v>1401</v>
      </c>
      <c r="K481" s="3"/>
      <c r="L481" s="30"/>
      <c r="M481" s="30"/>
    </row>
    <row r="482" spans="5:13" ht="20.25">
      <c r="E482" s="3"/>
      <c r="F482" s="3"/>
      <c r="G482" s="3"/>
      <c r="H482" s="3"/>
      <c r="I482" s="3"/>
      <c r="J482" s="3"/>
      <c r="K482" s="3"/>
      <c r="L482" s="30"/>
      <c r="M482" s="30"/>
    </row>
    <row r="483" spans="5:13" ht="20.25">
      <c r="E483" s="3"/>
      <c r="F483" s="3"/>
      <c r="G483" s="3"/>
      <c r="H483" s="3"/>
      <c r="I483" s="3"/>
      <c r="J483" s="3"/>
      <c r="K483" s="3"/>
      <c r="L483" s="30"/>
      <c r="M483" s="30"/>
    </row>
    <row r="484" spans="5:13" ht="20.25">
      <c r="E484" s="3"/>
      <c r="F484" s="3"/>
      <c r="G484" s="3"/>
      <c r="H484" s="3"/>
      <c r="I484" s="3"/>
      <c r="J484" s="3"/>
      <c r="K484" s="3"/>
      <c r="L484" s="30"/>
      <c r="M484" s="30"/>
    </row>
    <row r="485" spans="5:13" ht="20.25">
      <c r="E485" s="3"/>
      <c r="F485" s="3"/>
      <c r="G485" s="3"/>
      <c r="H485" s="3"/>
      <c r="I485" s="3"/>
      <c r="J485" s="3"/>
      <c r="K485" s="3"/>
      <c r="L485" s="30"/>
      <c r="M485" s="30"/>
    </row>
    <row r="486" spans="5:13" ht="20.25">
      <c r="E486" s="3"/>
      <c r="F486" s="3"/>
      <c r="G486" s="3"/>
      <c r="H486" s="3"/>
      <c r="I486" s="3"/>
      <c r="J486" s="3"/>
      <c r="K486" s="3"/>
      <c r="L486" s="30"/>
      <c r="M486" s="30"/>
    </row>
    <row r="487" spans="5:13" ht="20.25">
      <c r="E487" s="3"/>
      <c r="F487" s="3"/>
      <c r="G487" s="3"/>
      <c r="H487" s="3"/>
      <c r="I487" s="3"/>
      <c r="J487" s="3"/>
      <c r="K487" s="3"/>
      <c r="L487" s="30"/>
      <c r="M487" s="30"/>
    </row>
    <row r="488" spans="5:13" ht="20.25">
      <c r="E488" s="3"/>
      <c r="F488" s="3"/>
      <c r="G488" s="3"/>
      <c r="H488" s="3"/>
      <c r="I488" s="3"/>
      <c r="J488" s="3"/>
      <c r="K488" s="3"/>
      <c r="L488" s="30"/>
      <c r="M488" s="30"/>
    </row>
    <row r="489" spans="5:13" ht="20.25">
      <c r="E489" s="3"/>
      <c r="F489" s="3"/>
      <c r="G489" s="3"/>
      <c r="H489" s="3"/>
      <c r="I489" s="3"/>
      <c r="J489" s="3"/>
      <c r="K489" s="3"/>
      <c r="L489" s="30"/>
      <c r="M489" s="30"/>
    </row>
    <row r="490" spans="5:13" ht="20.25">
      <c r="E490" s="3"/>
      <c r="F490" s="3"/>
      <c r="G490" s="3"/>
      <c r="H490" s="3"/>
      <c r="I490" s="3"/>
      <c r="J490" s="3"/>
      <c r="K490" s="3"/>
      <c r="L490" s="30"/>
      <c r="M490" s="30"/>
    </row>
    <row r="491" spans="5:13" ht="20.25">
      <c r="E491" s="3"/>
      <c r="F491" s="3"/>
      <c r="G491" s="3"/>
      <c r="H491" s="3"/>
      <c r="I491" s="3"/>
      <c r="J491" s="3"/>
      <c r="K491" s="3"/>
      <c r="L491" s="30"/>
      <c r="M491" s="30"/>
    </row>
    <row r="492" spans="2:13" ht="20.25">
      <c r="B492" s="2" t="s">
        <v>94</v>
      </c>
      <c r="E492" s="3"/>
      <c r="F492" s="3"/>
      <c r="G492" s="3"/>
      <c r="H492" s="3"/>
      <c r="I492" s="3"/>
      <c r="J492" s="3"/>
      <c r="K492" s="3"/>
      <c r="L492" s="30"/>
      <c r="M492" s="30"/>
    </row>
    <row r="493" spans="5:13" ht="20.25">
      <c r="E493" s="3"/>
      <c r="F493" s="3"/>
      <c r="G493" s="3"/>
      <c r="H493" s="3"/>
      <c r="I493" s="3"/>
      <c r="J493" s="3"/>
      <c r="K493" s="3"/>
      <c r="L493" s="30"/>
      <c r="M493" s="30"/>
    </row>
    <row r="494" spans="5:13" ht="20.25">
      <c r="E494" s="3"/>
      <c r="F494" s="3"/>
      <c r="G494" s="3"/>
      <c r="H494" s="3"/>
      <c r="I494" s="3"/>
      <c r="J494" s="3"/>
      <c r="K494" s="3"/>
      <c r="L494" s="30"/>
      <c r="M494" s="30"/>
    </row>
    <row r="495" spans="5:13" ht="20.25">
      <c r="E495" s="3"/>
      <c r="F495" s="3"/>
      <c r="G495" s="3"/>
      <c r="H495" s="3"/>
      <c r="I495" s="3"/>
      <c r="J495" s="3"/>
      <c r="K495" s="3"/>
      <c r="L495" s="30"/>
      <c r="M495" s="30"/>
    </row>
    <row r="496" spans="5:13" ht="20.25">
      <c r="E496" s="3"/>
      <c r="F496" s="3"/>
      <c r="G496" s="3"/>
      <c r="H496" s="3"/>
      <c r="I496" s="3"/>
      <c r="J496" s="3"/>
      <c r="K496" s="3"/>
      <c r="L496" s="30"/>
      <c r="M496" s="30"/>
    </row>
    <row r="497" spans="5:13" ht="20.25">
      <c r="E497" s="3"/>
      <c r="F497" s="3"/>
      <c r="G497" s="3"/>
      <c r="H497" s="3"/>
      <c r="I497" s="3"/>
      <c r="J497" s="3"/>
      <c r="K497" s="3"/>
      <c r="L497" s="30"/>
      <c r="M497" s="30"/>
    </row>
    <row r="498" spans="5:13" ht="20.25">
      <c r="E498" s="3"/>
      <c r="F498" s="3"/>
      <c r="G498" s="3"/>
      <c r="H498" s="3"/>
      <c r="I498" s="3"/>
      <c r="J498" s="3"/>
      <c r="K498" s="3"/>
      <c r="L498" s="30"/>
      <c r="M498" s="30"/>
    </row>
    <row r="499" spans="5:13" ht="20.25">
      <c r="E499" s="3"/>
      <c r="F499" s="3"/>
      <c r="G499" s="3"/>
      <c r="H499" s="3"/>
      <c r="I499" s="3"/>
      <c r="J499" s="3"/>
      <c r="K499" s="3"/>
      <c r="L499" s="30"/>
      <c r="M499" s="30"/>
    </row>
    <row r="500" spans="5:13" ht="20.25">
      <c r="E500" s="3"/>
      <c r="F500" s="3"/>
      <c r="G500" s="3"/>
      <c r="H500" s="3"/>
      <c r="I500" s="3"/>
      <c r="J500" s="3"/>
      <c r="K500" s="3"/>
      <c r="L500" s="30"/>
      <c r="M500" s="30"/>
    </row>
    <row r="501" spans="5:13" ht="20.25">
      <c r="E501" s="3"/>
      <c r="F501" s="3"/>
      <c r="G501" s="3"/>
      <c r="H501" s="3"/>
      <c r="I501" s="3"/>
      <c r="J501" s="3"/>
      <c r="K501" s="3"/>
      <c r="L501" s="30"/>
      <c r="M501" s="30"/>
    </row>
    <row r="502" spans="5:13" ht="20.25">
      <c r="E502" s="3"/>
      <c r="F502" s="3"/>
      <c r="G502" s="3"/>
      <c r="H502" s="3"/>
      <c r="I502" s="3"/>
      <c r="J502" s="3"/>
      <c r="K502" s="3"/>
      <c r="L502" s="30"/>
      <c r="M502" s="30"/>
    </row>
    <row r="503" spans="5:13" ht="20.25">
      <c r="E503" s="3"/>
      <c r="F503" s="3"/>
      <c r="G503" s="3"/>
      <c r="H503" s="3"/>
      <c r="I503" s="3"/>
      <c r="J503" s="3"/>
      <c r="K503" s="3"/>
      <c r="L503" s="30"/>
      <c r="M503" s="30"/>
    </row>
    <row r="504" spans="5:13" ht="20.25">
      <c r="E504" s="3"/>
      <c r="F504" s="3"/>
      <c r="G504" s="3"/>
      <c r="H504" s="3"/>
      <c r="I504" s="3"/>
      <c r="J504" s="3"/>
      <c r="K504" s="3"/>
      <c r="L504" s="30"/>
      <c r="M504" s="30"/>
    </row>
    <row r="505" spans="5:13" ht="20.25">
      <c r="E505" s="3"/>
      <c r="F505" s="3"/>
      <c r="G505" s="3"/>
      <c r="H505" s="3"/>
      <c r="I505" s="3"/>
      <c r="J505" s="3"/>
      <c r="K505" s="3"/>
      <c r="L505" s="30"/>
      <c r="M505" s="30"/>
    </row>
    <row r="506" spans="5:13" ht="20.25">
      <c r="E506" s="3"/>
      <c r="F506" s="3"/>
      <c r="G506" s="3"/>
      <c r="H506" s="3"/>
      <c r="I506" s="3"/>
      <c r="J506" s="3"/>
      <c r="K506" s="3"/>
      <c r="L506" s="30"/>
      <c r="M506" s="30"/>
    </row>
    <row r="507" spans="5:13" ht="20.25">
      <c r="E507" s="3"/>
      <c r="F507" s="3"/>
      <c r="G507" s="3"/>
      <c r="H507" s="3"/>
      <c r="I507" s="3"/>
      <c r="J507" s="3"/>
      <c r="K507" s="3"/>
      <c r="L507" s="30"/>
      <c r="M507" s="30"/>
    </row>
    <row r="508" spans="5:13" ht="20.25">
      <c r="E508" s="3"/>
      <c r="F508" s="3"/>
      <c r="G508" s="3"/>
      <c r="H508" s="3"/>
      <c r="I508" s="3"/>
      <c r="J508" s="3"/>
      <c r="K508" s="3"/>
      <c r="L508" s="30"/>
      <c r="M508" s="30"/>
    </row>
    <row r="509" spans="5:13" ht="20.25">
      <c r="E509" s="3"/>
      <c r="F509" s="3"/>
      <c r="G509" s="3"/>
      <c r="H509" s="3"/>
      <c r="I509" s="3"/>
      <c r="J509" s="3"/>
      <c r="K509" s="3"/>
      <c r="L509" s="30"/>
      <c r="M509" s="30"/>
    </row>
    <row r="510" spans="5:13" ht="20.25">
      <c r="E510" s="3"/>
      <c r="F510" s="3"/>
      <c r="G510" s="3"/>
      <c r="H510" s="3"/>
      <c r="I510" s="3"/>
      <c r="J510" s="3"/>
      <c r="K510" s="3"/>
      <c r="L510" s="30"/>
      <c r="M510" s="30"/>
    </row>
    <row r="511" spans="5:13" ht="20.25">
      <c r="E511" s="3"/>
      <c r="F511" s="3"/>
      <c r="G511" s="3"/>
      <c r="H511" s="3"/>
      <c r="I511" s="3"/>
      <c r="J511" s="3"/>
      <c r="K511" s="3"/>
      <c r="L511" s="30"/>
      <c r="M511" s="30"/>
    </row>
    <row r="512" spans="5:13" ht="20.25">
      <c r="E512" s="3"/>
      <c r="F512" s="3"/>
      <c r="G512" s="3"/>
      <c r="H512" s="3"/>
      <c r="I512" s="3"/>
      <c r="J512" s="3"/>
      <c r="K512" s="3"/>
      <c r="L512" s="30"/>
      <c r="M512" s="30"/>
    </row>
    <row r="513" spans="5:13" ht="20.25">
      <c r="E513" s="3"/>
      <c r="F513" s="3"/>
      <c r="G513" s="3"/>
      <c r="H513" s="3"/>
      <c r="I513" s="3"/>
      <c r="J513" s="3"/>
      <c r="K513" s="3"/>
      <c r="L513" s="30"/>
      <c r="M513" s="30"/>
    </row>
    <row r="514" spans="5:13" ht="20.25">
      <c r="E514" s="3"/>
      <c r="F514" s="3"/>
      <c r="G514" s="3"/>
      <c r="H514" s="3"/>
      <c r="I514" s="3"/>
      <c r="J514" s="3"/>
      <c r="K514" s="3"/>
      <c r="L514" s="30"/>
      <c r="M514" s="30"/>
    </row>
    <row r="515" spans="5:13" ht="20.25">
      <c r="E515" s="3"/>
      <c r="F515" s="3"/>
      <c r="G515" s="3"/>
      <c r="H515" s="3"/>
      <c r="I515" s="3"/>
      <c r="J515" s="3"/>
      <c r="K515" s="3"/>
      <c r="L515" s="30"/>
      <c r="M515" s="30"/>
    </row>
    <row r="516" spans="5:13" ht="20.25">
      <c r="E516" s="3"/>
      <c r="F516" s="3"/>
      <c r="G516" s="3"/>
      <c r="H516" s="3"/>
      <c r="I516" s="3"/>
      <c r="J516" s="3"/>
      <c r="K516" s="3"/>
      <c r="L516" s="30"/>
      <c r="M516" s="30"/>
    </row>
    <row r="517" spans="5:13" ht="20.25">
      <c r="E517" s="3"/>
      <c r="F517" s="3"/>
      <c r="G517" s="3"/>
      <c r="H517" s="3"/>
      <c r="I517" s="3"/>
      <c r="J517" s="3"/>
      <c r="K517" s="3"/>
      <c r="L517" s="30"/>
      <c r="M517" s="30"/>
    </row>
    <row r="518" spans="5:13" ht="20.25">
      <c r="E518" s="3"/>
      <c r="F518" s="3"/>
      <c r="G518" s="3"/>
      <c r="H518" s="3"/>
      <c r="I518" s="3"/>
      <c r="J518" s="3"/>
      <c r="K518" s="3"/>
      <c r="L518" s="30"/>
      <c r="M518" s="30"/>
    </row>
    <row r="519" spans="5:13" ht="20.25">
      <c r="E519" s="3"/>
      <c r="F519" s="3"/>
      <c r="G519" s="3"/>
      <c r="H519" s="3"/>
      <c r="I519" s="3"/>
      <c r="J519" s="3"/>
      <c r="K519" s="3"/>
      <c r="L519" s="30"/>
      <c r="M519" s="30"/>
    </row>
    <row r="520" spans="5:13" ht="20.25">
      <c r="E520" s="3"/>
      <c r="F520" s="3"/>
      <c r="G520" s="3"/>
      <c r="H520" s="3"/>
      <c r="I520" s="3"/>
      <c r="J520" s="3"/>
      <c r="K520" s="3"/>
      <c r="L520" s="30"/>
      <c r="M520" s="30"/>
    </row>
    <row r="521" spans="5:13" ht="20.25">
      <c r="E521" s="3"/>
      <c r="F521" s="3"/>
      <c r="G521" s="3"/>
      <c r="H521" s="3"/>
      <c r="I521" s="3"/>
      <c r="J521" s="3"/>
      <c r="K521" s="3"/>
      <c r="L521" s="30"/>
      <c r="M521" s="30"/>
    </row>
    <row r="522" spans="5:13" ht="20.25">
      <c r="E522" s="3"/>
      <c r="F522" s="3"/>
      <c r="G522" s="3"/>
      <c r="H522" s="3"/>
      <c r="I522" s="3"/>
      <c r="J522" s="3"/>
      <c r="K522" s="3"/>
      <c r="L522" s="30"/>
      <c r="M522" s="30"/>
    </row>
    <row r="523" spans="5:13" ht="20.25">
      <c r="E523" s="3"/>
      <c r="F523" s="3"/>
      <c r="G523" s="3"/>
      <c r="H523" s="3"/>
      <c r="I523" s="3"/>
      <c r="J523" s="3"/>
      <c r="K523" s="3"/>
      <c r="L523" s="30"/>
      <c r="M523" s="30"/>
    </row>
    <row r="524" spans="5:13" ht="20.25">
      <c r="E524" s="3"/>
      <c r="F524" s="3"/>
      <c r="G524" s="3"/>
      <c r="H524" s="3"/>
      <c r="I524" s="3"/>
      <c r="J524" s="3"/>
      <c r="K524" s="3"/>
      <c r="L524" s="30"/>
      <c r="M524" s="30"/>
    </row>
    <row r="525" spans="5:13" ht="20.25">
      <c r="E525" s="3"/>
      <c r="F525" s="3"/>
      <c r="G525" s="3"/>
      <c r="H525" s="3"/>
      <c r="I525" s="3"/>
      <c r="J525" s="3"/>
      <c r="K525" s="3"/>
      <c r="L525" s="30"/>
      <c r="M525" s="30"/>
    </row>
    <row r="526" spans="5:13" ht="20.25">
      <c r="E526" s="3"/>
      <c r="F526" s="3"/>
      <c r="G526" s="3"/>
      <c r="H526" s="3"/>
      <c r="I526" s="3"/>
      <c r="J526" s="3"/>
      <c r="K526" s="3"/>
      <c r="L526" s="30"/>
      <c r="M526" s="30"/>
    </row>
    <row r="527" spans="5:13" ht="20.25">
      <c r="E527" s="3"/>
      <c r="F527" s="3"/>
      <c r="G527" s="3"/>
      <c r="H527" s="3"/>
      <c r="I527" s="3"/>
      <c r="J527" s="3"/>
      <c r="K527" s="3"/>
      <c r="L527" s="30"/>
      <c r="M527" s="30"/>
    </row>
    <row r="528" spans="5:13" ht="20.25">
      <c r="E528" s="3"/>
      <c r="F528" s="3"/>
      <c r="G528" s="3"/>
      <c r="H528" s="3"/>
      <c r="I528" s="3"/>
      <c r="J528" s="3"/>
      <c r="K528" s="3"/>
      <c r="L528" s="30"/>
      <c r="M528" s="30"/>
    </row>
    <row r="529" spans="5:13" ht="19.5" customHeight="1">
      <c r="E529" s="3"/>
      <c r="F529" s="3"/>
      <c r="G529" s="3"/>
      <c r="H529" s="3"/>
      <c r="I529" s="3"/>
      <c r="J529" s="3"/>
      <c r="K529" s="3"/>
      <c r="L529" s="30"/>
      <c r="M529" s="30"/>
    </row>
    <row r="530" spans="5:13" ht="19.5" customHeight="1">
      <c r="E530" s="3"/>
      <c r="F530" s="3"/>
      <c r="G530" s="3"/>
      <c r="H530" s="3"/>
      <c r="I530" s="3"/>
      <c r="J530" s="3"/>
      <c r="K530" s="3"/>
      <c r="L530" s="30"/>
      <c r="M530" s="30"/>
    </row>
    <row r="531" spans="5:13" ht="19.5" customHeight="1">
      <c r="E531" s="3"/>
      <c r="F531" s="3"/>
      <c r="G531" s="3"/>
      <c r="H531" s="3"/>
      <c r="I531" s="3"/>
      <c r="J531" s="3"/>
      <c r="K531" s="3"/>
      <c r="L531" s="30"/>
      <c r="M531" s="30"/>
    </row>
    <row r="532" spans="5:13" ht="19.5" customHeight="1">
      <c r="E532" s="3"/>
      <c r="F532" s="3"/>
      <c r="G532" s="3"/>
      <c r="H532" s="3"/>
      <c r="I532" s="3"/>
      <c r="J532" s="3"/>
      <c r="K532" s="3"/>
      <c r="L532" s="30"/>
      <c r="M532" s="30"/>
    </row>
    <row r="533" spans="5:13" ht="19.5" customHeight="1">
      <c r="E533" s="3"/>
      <c r="F533" s="3"/>
      <c r="G533" s="3"/>
      <c r="H533" s="3"/>
      <c r="I533" s="3"/>
      <c r="J533" s="3"/>
      <c r="K533" s="3"/>
      <c r="L533" s="30"/>
      <c r="M533" s="30"/>
    </row>
    <row r="534" spans="5:13" ht="20.25">
      <c r="E534" s="3"/>
      <c r="F534" s="3"/>
      <c r="G534" s="3"/>
      <c r="H534" s="3"/>
      <c r="I534" s="3"/>
      <c r="J534" s="3"/>
      <c r="K534" s="3"/>
      <c r="L534" s="30"/>
      <c r="M534" s="30"/>
    </row>
    <row r="535" spans="5:13" ht="20.25">
      <c r="E535" s="3"/>
      <c r="F535" s="3"/>
      <c r="G535" s="3"/>
      <c r="H535" s="3"/>
      <c r="I535" s="3"/>
      <c r="J535" s="3"/>
      <c r="K535" s="3"/>
      <c r="L535" s="30"/>
      <c r="M535" s="30"/>
    </row>
    <row r="536" spans="5:13" ht="20.25">
      <c r="E536" s="3"/>
      <c r="F536" s="3"/>
      <c r="G536" s="3"/>
      <c r="H536" s="3"/>
      <c r="I536" s="3"/>
      <c r="J536" s="3"/>
      <c r="K536" s="3"/>
      <c r="L536" s="30"/>
      <c r="M536" s="30"/>
    </row>
    <row r="537" spans="5:13" ht="20.25">
      <c r="E537" s="3"/>
      <c r="F537" s="3"/>
      <c r="G537" s="3"/>
      <c r="H537" s="3"/>
      <c r="I537" s="3"/>
      <c r="J537" s="3"/>
      <c r="K537" s="3"/>
      <c r="L537" s="30"/>
      <c r="M537" s="30"/>
    </row>
    <row r="538" spans="5:13" ht="20.25">
      <c r="E538" s="3"/>
      <c r="F538" s="3"/>
      <c r="G538" s="3"/>
      <c r="H538" s="3"/>
      <c r="I538" s="3"/>
      <c r="J538" s="3"/>
      <c r="K538" s="3"/>
      <c r="L538" s="30"/>
      <c r="M538" s="30"/>
    </row>
    <row r="539" spans="5:13" ht="20.25">
      <c r="E539" s="3"/>
      <c r="F539" s="3"/>
      <c r="G539" s="3"/>
      <c r="H539" s="3"/>
      <c r="I539" s="3"/>
      <c r="J539" s="3"/>
      <c r="K539" s="3"/>
      <c r="L539" s="30"/>
      <c r="M539" s="30"/>
    </row>
    <row r="540" spans="5:13" ht="20.25">
      <c r="E540" s="3"/>
      <c r="F540" s="3"/>
      <c r="G540" s="3"/>
      <c r="H540" s="3"/>
      <c r="I540" s="3"/>
      <c r="J540" s="3"/>
      <c r="K540" s="3"/>
      <c r="L540" s="30"/>
      <c r="M540" s="30"/>
    </row>
    <row r="541" spans="5:13" ht="20.25">
      <c r="E541" s="3"/>
      <c r="F541" s="3"/>
      <c r="G541" s="3"/>
      <c r="H541" s="3"/>
      <c r="I541" s="3"/>
      <c r="J541" s="3"/>
      <c r="K541" s="3"/>
      <c r="L541" s="30"/>
      <c r="M541" s="30"/>
    </row>
    <row r="542" spans="5:13" ht="20.25">
      <c r="E542" s="3"/>
      <c r="F542" s="3"/>
      <c r="G542" s="3"/>
      <c r="H542" s="3"/>
      <c r="I542" s="3"/>
      <c r="J542" s="3"/>
      <c r="K542" s="3"/>
      <c r="L542" s="30"/>
      <c r="M542" s="30"/>
    </row>
    <row r="543" spans="5:13" ht="20.25">
      <c r="E543" s="3"/>
      <c r="F543" s="3"/>
      <c r="G543" s="3"/>
      <c r="H543" s="3"/>
      <c r="I543" s="3"/>
      <c r="J543" s="3"/>
      <c r="K543" s="3"/>
      <c r="L543" s="30"/>
      <c r="M543" s="30"/>
    </row>
    <row r="544" spans="5:13" ht="20.25">
      <c r="E544" s="3"/>
      <c r="F544" s="3"/>
      <c r="G544" s="3"/>
      <c r="H544" s="3"/>
      <c r="I544" s="3"/>
      <c r="J544" s="3"/>
      <c r="K544" s="3"/>
      <c r="L544" s="30"/>
      <c r="M544" s="30"/>
    </row>
    <row r="545" spans="5:13" ht="1.5" customHeight="1">
      <c r="E545" s="3"/>
      <c r="F545" s="3"/>
      <c r="G545" s="3"/>
      <c r="H545" s="3"/>
      <c r="I545" s="3"/>
      <c r="J545" s="3"/>
      <c r="K545" s="3"/>
      <c r="L545" s="30"/>
      <c r="M545" s="30"/>
    </row>
    <row r="546" spans="5:13" ht="20.25">
      <c r="E546" s="3"/>
      <c r="F546" s="3"/>
      <c r="G546" s="3"/>
      <c r="H546" s="3"/>
      <c r="I546" s="3"/>
      <c r="J546" s="3"/>
      <c r="K546" s="3"/>
      <c r="L546" s="30"/>
      <c r="M546" s="30"/>
    </row>
    <row r="547" spans="5:13" ht="20.25">
      <c r="E547" s="3"/>
      <c r="F547" s="3"/>
      <c r="G547" s="3"/>
      <c r="H547" s="3"/>
      <c r="I547" s="3"/>
      <c r="J547" s="3"/>
      <c r="K547" s="3"/>
      <c r="L547" s="30"/>
      <c r="M547" s="30"/>
    </row>
    <row r="548" spans="5:13" ht="20.25">
      <c r="E548" s="3"/>
      <c r="F548" s="3"/>
      <c r="G548" s="3"/>
      <c r="H548" s="3"/>
      <c r="I548" s="3"/>
      <c r="J548" s="3"/>
      <c r="K548" s="3"/>
      <c r="L548" s="30"/>
      <c r="M548" s="30"/>
    </row>
    <row r="549" spans="5:13" ht="20.25">
      <c r="E549" s="3"/>
      <c r="F549" s="3"/>
      <c r="G549" s="3"/>
      <c r="H549" s="3"/>
      <c r="I549" s="3"/>
      <c r="J549" s="3"/>
      <c r="K549" s="3"/>
      <c r="L549" s="30"/>
      <c r="M549" s="30"/>
    </row>
    <row r="550" spans="5:13" ht="20.25">
      <c r="E550" s="3"/>
      <c r="F550" s="3"/>
      <c r="G550" s="3"/>
      <c r="H550" s="3"/>
      <c r="I550" s="3"/>
      <c r="J550" s="3"/>
      <c r="K550" s="3"/>
      <c r="L550" s="30"/>
      <c r="M550" s="30"/>
    </row>
    <row r="551" spans="5:13" ht="20.25">
      <c r="E551" s="3"/>
      <c r="F551" s="3"/>
      <c r="G551" s="3"/>
      <c r="H551" s="3"/>
      <c r="I551" s="3"/>
      <c r="J551" s="3"/>
      <c r="K551" s="3"/>
      <c r="L551" s="30"/>
      <c r="M551" s="30"/>
    </row>
    <row r="552" spans="5:13" ht="20.25">
      <c r="E552" s="3"/>
      <c r="F552" s="3"/>
      <c r="G552" s="3"/>
      <c r="H552" s="3"/>
      <c r="I552" s="3"/>
      <c r="J552" s="3"/>
      <c r="K552" s="3"/>
      <c r="L552" s="30"/>
      <c r="M552" s="30"/>
    </row>
    <row r="553" spans="5:13" ht="20.25">
      <c r="E553" s="3"/>
      <c r="F553" s="3"/>
      <c r="G553" s="3"/>
      <c r="H553" s="3"/>
      <c r="I553" s="3"/>
      <c r="J553" s="3"/>
      <c r="K553" s="3"/>
      <c r="L553" s="30"/>
      <c r="M553" s="30"/>
    </row>
    <row r="554" spans="5:13" ht="20.25">
      <c r="E554" s="3"/>
      <c r="F554" s="3"/>
      <c r="G554" s="3"/>
      <c r="H554" s="3"/>
      <c r="I554" s="3"/>
      <c r="J554" s="3"/>
      <c r="K554" s="3"/>
      <c r="L554" s="30"/>
      <c r="M554" s="30"/>
    </row>
    <row r="555" spans="5:13" ht="20.25">
      <c r="E555" s="3"/>
      <c r="F555" s="3"/>
      <c r="G555" s="3"/>
      <c r="H555" s="3"/>
      <c r="I555" s="3"/>
      <c r="J555" s="3"/>
      <c r="K555" s="3"/>
      <c r="L555" s="30"/>
      <c r="M555" s="30"/>
    </row>
    <row r="556" spans="5:13" ht="20.25">
      <c r="E556" s="3"/>
      <c r="F556" s="3"/>
      <c r="G556" s="3"/>
      <c r="H556" s="3"/>
      <c r="I556" s="3"/>
      <c r="J556" s="3"/>
      <c r="K556" s="3"/>
      <c r="L556" s="30"/>
      <c r="M556" s="30"/>
    </row>
    <row r="557" spans="5:13" ht="20.25">
      <c r="E557" s="3"/>
      <c r="F557" s="3"/>
      <c r="G557" s="3"/>
      <c r="H557" s="3"/>
      <c r="I557" s="3"/>
      <c r="J557" s="3"/>
      <c r="K557" s="3"/>
      <c r="L557" s="30"/>
      <c r="M557" s="30"/>
    </row>
    <row r="558" spans="5:13" ht="20.25">
      <c r="E558" s="3"/>
      <c r="F558" s="3"/>
      <c r="G558" s="3"/>
      <c r="H558" s="3"/>
      <c r="I558" s="3"/>
      <c r="J558" s="3"/>
      <c r="K558" s="3"/>
      <c r="L558" s="30"/>
      <c r="M558" s="30"/>
    </row>
    <row r="559" spans="5:13" ht="20.25">
      <c r="E559" s="3"/>
      <c r="F559" s="3"/>
      <c r="G559" s="3"/>
      <c r="H559" s="3"/>
      <c r="I559" s="3"/>
      <c r="J559" s="3"/>
      <c r="K559" s="3"/>
      <c r="L559" s="30"/>
      <c r="M559" s="30"/>
    </row>
    <row r="560" spans="5:13" ht="20.25">
      <c r="E560" s="3"/>
      <c r="F560" s="3"/>
      <c r="G560" s="3"/>
      <c r="H560" s="3"/>
      <c r="I560" s="3"/>
      <c r="J560" s="3"/>
      <c r="K560" s="3"/>
      <c r="L560" s="30"/>
      <c r="M560" s="30"/>
    </row>
    <row r="561" spans="5:13" ht="20.25">
      <c r="E561" s="3"/>
      <c r="F561" s="3"/>
      <c r="G561" s="3"/>
      <c r="H561" s="3"/>
      <c r="I561" s="3"/>
      <c r="J561" s="3"/>
      <c r="K561" s="3"/>
      <c r="L561" s="30"/>
      <c r="M561" s="30"/>
    </row>
    <row r="562" spans="5:13" ht="20.25">
      <c r="E562" s="3"/>
      <c r="F562" s="3"/>
      <c r="G562" s="3"/>
      <c r="H562" s="3"/>
      <c r="I562" s="3"/>
      <c r="J562" s="3"/>
      <c r="K562" s="3"/>
      <c r="L562" s="30"/>
      <c r="M562" s="30"/>
    </row>
    <row r="563" spans="6:13" ht="20.25">
      <c r="F563" s="3"/>
      <c r="G563" s="3"/>
      <c r="H563" s="3"/>
      <c r="I563" s="3"/>
      <c r="J563" s="3"/>
      <c r="K563" s="3"/>
      <c r="L563" s="30"/>
      <c r="M563" s="30"/>
    </row>
    <row r="564" spans="5:13" ht="20.25">
      <c r="E564" s="3"/>
      <c r="F564" s="3"/>
      <c r="G564" s="3"/>
      <c r="H564" s="3"/>
      <c r="I564" s="3"/>
      <c r="J564" s="3"/>
      <c r="K564" s="3"/>
      <c r="L564" s="30"/>
      <c r="M564" s="30"/>
    </row>
    <row r="565" spans="5:13" ht="20.25">
      <c r="E565" s="3"/>
      <c r="F565" s="3"/>
      <c r="G565" s="3"/>
      <c r="H565" s="3"/>
      <c r="I565" s="3"/>
      <c r="J565" s="3"/>
      <c r="K565" s="3"/>
      <c r="L565" s="30"/>
      <c r="M565" s="30"/>
    </row>
    <row r="566" spans="5:13" ht="20.25">
      <c r="E566" s="3"/>
      <c r="F566" s="3"/>
      <c r="G566" s="3"/>
      <c r="H566" s="3"/>
      <c r="I566" s="3"/>
      <c r="J566" s="3"/>
      <c r="K566" s="3"/>
      <c r="L566" s="30"/>
      <c r="M566" s="30"/>
    </row>
    <row r="567" spans="5:13" ht="20.25">
      <c r="E567" s="3"/>
      <c r="F567" s="3"/>
      <c r="G567" s="3"/>
      <c r="H567" s="3"/>
      <c r="I567" s="3"/>
      <c r="J567" s="3"/>
      <c r="K567" s="3"/>
      <c r="L567" s="30"/>
      <c r="M567" s="30"/>
    </row>
    <row r="568" spans="5:13" ht="20.25">
      <c r="E568" s="3"/>
      <c r="F568" s="3"/>
      <c r="G568" s="3"/>
      <c r="H568" s="3"/>
      <c r="I568" s="3"/>
      <c r="J568" s="3"/>
      <c r="K568" s="3"/>
      <c r="L568" s="30"/>
      <c r="M568" s="30"/>
    </row>
    <row r="569" spans="5:13" ht="20.25">
      <c r="E569" s="3"/>
      <c r="F569" s="3"/>
      <c r="G569" s="3"/>
      <c r="H569" s="3"/>
      <c r="I569" s="3"/>
      <c r="J569" s="3"/>
      <c r="K569" s="3"/>
      <c r="L569" s="30"/>
      <c r="M569" s="30"/>
    </row>
    <row r="570" spans="5:13" ht="20.25">
      <c r="E570" s="3"/>
      <c r="F570" s="3"/>
      <c r="G570" s="3"/>
      <c r="H570" s="3"/>
      <c r="I570" s="3"/>
      <c r="J570" s="3"/>
      <c r="K570" s="3"/>
      <c r="L570" s="30"/>
      <c r="M570" s="30"/>
    </row>
    <row r="571" spans="5:13" ht="20.25">
      <c r="E571" s="3"/>
      <c r="F571" s="3"/>
      <c r="G571" s="3"/>
      <c r="H571" s="3"/>
      <c r="I571" s="3"/>
      <c r="J571" s="3"/>
      <c r="K571" s="3"/>
      <c r="L571" s="30"/>
      <c r="M571" s="30"/>
    </row>
    <row r="572" spans="5:13" ht="20.25">
      <c r="E572" s="3"/>
      <c r="F572" s="3"/>
      <c r="G572" s="3"/>
      <c r="H572" s="3"/>
      <c r="I572" s="3"/>
      <c r="J572" s="3"/>
      <c r="K572" s="3"/>
      <c r="L572" s="30"/>
      <c r="M572" s="30"/>
    </row>
    <row r="573" spans="5:13" ht="20.25">
      <c r="E573" s="3"/>
      <c r="F573" s="3"/>
      <c r="G573" s="3"/>
      <c r="H573" s="3"/>
      <c r="I573" s="3"/>
      <c r="J573" s="3"/>
      <c r="K573" s="3"/>
      <c r="L573" s="30"/>
      <c r="M573" s="30"/>
    </row>
    <row r="574" spans="5:13" ht="20.25">
      <c r="E574" s="3"/>
      <c r="F574" s="3"/>
      <c r="G574" s="3"/>
      <c r="H574" s="3"/>
      <c r="I574" s="3"/>
      <c r="J574" s="3"/>
      <c r="K574" s="3"/>
      <c r="L574" s="30"/>
      <c r="M574" s="30"/>
    </row>
    <row r="575" spans="5:13" ht="20.25">
      <c r="E575" s="3"/>
      <c r="F575" s="3"/>
      <c r="G575" s="3"/>
      <c r="H575" s="3"/>
      <c r="I575" s="3"/>
      <c r="J575" s="3"/>
      <c r="K575" s="3"/>
      <c r="L575" s="30"/>
      <c r="M575" s="30"/>
    </row>
    <row r="576" spans="2:13" ht="20.25">
      <c r="B576" s="8" t="s">
        <v>143</v>
      </c>
      <c r="E576" s="3"/>
      <c r="F576" s="3"/>
      <c r="G576" s="3"/>
      <c r="H576" s="3"/>
      <c r="I576" s="3"/>
      <c r="J576" s="3"/>
      <c r="K576" s="3"/>
      <c r="L576" s="30"/>
      <c r="M576" s="30"/>
    </row>
    <row r="577" spans="5:13" ht="20.25">
      <c r="E577" s="3"/>
      <c r="F577" s="3"/>
      <c r="G577" s="3"/>
      <c r="H577" s="3"/>
      <c r="I577" s="3"/>
      <c r="J577" s="3"/>
      <c r="K577" s="3"/>
      <c r="L577" s="30"/>
      <c r="M577" s="30"/>
    </row>
    <row r="578" spans="4:13" ht="20.25">
      <c r="D578" s="2" t="s">
        <v>204</v>
      </c>
      <c r="E578" s="3"/>
      <c r="F578" s="3"/>
      <c r="G578" s="3"/>
      <c r="H578" s="3"/>
      <c r="I578" s="3"/>
      <c r="J578" s="3"/>
      <c r="K578" s="3"/>
      <c r="L578" s="30"/>
      <c r="M578" s="30"/>
    </row>
    <row r="579" spans="3:13" ht="20.25">
      <c r="C579" s="87"/>
      <c r="D579" s="88"/>
      <c r="E579" s="89"/>
      <c r="F579" s="90" t="s">
        <v>95</v>
      </c>
      <c r="G579" s="91"/>
      <c r="H579" s="90" t="s">
        <v>96</v>
      </c>
      <c r="I579" s="3"/>
      <c r="J579" s="3"/>
      <c r="K579" s="3"/>
      <c r="L579" s="30"/>
      <c r="M579" s="30"/>
    </row>
    <row r="580" spans="3:13" ht="20.25">
      <c r="C580" s="87"/>
      <c r="D580" s="41"/>
      <c r="E580" s="92"/>
      <c r="F580" s="93"/>
      <c r="G580" s="93"/>
      <c r="H580" s="93" t="s">
        <v>184</v>
      </c>
      <c r="I580" s="3"/>
      <c r="J580" s="3"/>
      <c r="K580" s="3"/>
      <c r="L580" s="30"/>
      <c r="M580" s="30"/>
    </row>
    <row r="581" spans="3:13" ht="20.25">
      <c r="C581" s="87"/>
      <c r="D581" s="41"/>
      <c r="E581" s="92"/>
      <c r="F581" s="94" t="s">
        <v>188</v>
      </c>
      <c r="G581" s="94"/>
      <c r="H581" s="94" t="str">
        <f>+F581</f>
        <v>30 June 2004</v>
      </c>
      <c r="I581" s="3"/>
      <c r="J581" s="3"/>
      <c r="K581" s="3"/>
      <c r="L581" s="30"/>
      <c r="M581" s="30"/>
    </row>
    <row r="582" spans="3:13" ht="20.25">
      <c r="C582" s="87"/>
      <c r="D582" s="95"/>
      <c r="E582" s="96"/>
      <c r="F582" s="97" t="s">
        <v>14</v>
      </c>
      <c r="G582" s="97"/>
      <c r="H582" s="97" t="s">
        <v>14</v>
      </c>
      <c r="I582" s="3"/>
      <c r="J582" s="3"/>
      <c r="K582" s="3"/>
      <c r="L582" s="30"/>
      <c r="M582" s="30"/>
    </row>
    <row r="583" spans="3:13" ht="20.25">
      <c r="C583" s="87"/>
      <c r="D583" s="98" t="s">
        <v>97</v>
      </c>
      <c r="E583" s="99"/>
      <c r="F583" s="100">
        <f>+(3468856-2491686)/1000-F584</f>
        <v>1031.923</v>
      </c>
      <c r="G583" s="100"/>
      <c r="H583" s="100">
        <v>3630</v>
      </c>
      <c r="I583" s="3"/>
      <c r="J583" s="3"/>
      <c r="K583" s="3"/>
      <c r="L583" s="30"/>
      <c r="M583" s="30"/>
    </row>
    <row r="584" spans="3:13" ht="20.25">
      <c r="C584" s="87"/>
      <c r="D584" s="98" t="s">
        <v>171</v>
      </c>
      <c r="E584" s="99"/>
      <c r="F584" s="100">
        <f>(1270219-165746-1554272+395046)/1000</f>
        <v>-54.753</v>
      </c>
      <c r="G584" s="100"/>
      <c r="H584" s="100">
        <v>-161</v>
      </c>
      <c r="I584" s="3"/>
      <c r="J584" s="3"/>
      <c r="K584" s="3"/>
      <c r="L584" s="30"/>
      <c r="M584" s="30"/>
    </row>
    <row r="585" spans="3:13" ht="20.25">
      <c r="C585" s="87"/>
      <c r="D585" s="98" t="s">
        <v>142</v>
      </c>
      <c r="E585" s="99"/>
      <c r="F585" s="100">
        <f>+H585-(140868/1000)</f>
        <v>-43.32899999999999</v>
      </c>
      <c r="G585" s="100"/>
      <c r="H585" s="100">
        <f>97539/1000</f>
        <v>97.539</v>
      </c>
      <c r="I585" s="3"/>
      <c r="J585" s="3"/>
      <c r="K585" s="3"/>
      <c r="L585" s="30"/>
      <c r="M585" s="30"/>
    </row>
    <row r="586" spans="3:13" ht="21" thickBot="1">
      <c r="C586" s="87"/>
      <c r="D586" s="98"/>
      <c r="E586" s="99"/>
      <c r="F586" s="101">
        <f>SUM(F583:F585)</f>
        <v>933.841</v>
      </c>
      <c r="G586" s="101"/>
      <c r="H586" s="101">
        <f>SUM(H583:H585)</f>
        <v>3566.539</v>
      </c>
      <c r="I586" s="3"/>
      <c r="J586" s="3"/>
      <c r="K586" s="3"/>
      <c r="L586" s="30"/>
      <c r="M586" s="30"/>
    </row>
    <row r="587" spans="5:13" ht="21" thickTop="1">
      <c r="E587" s="3"/>
      <c r="F587" s="3"/>
      <c r="G587" s="3"/>
      <c r="H587" s="3"/>
      <c r="I587" s="3"/>
      <c r="J587" s="3"/>
      <c r="K587" s="3"/>
      <c r="L587" s="30"/>
      <c r="M587" s="30"/>
    </row>
    <row r="588" spans="5:13" ht="20.25">
      <c r="E588" s="3"/>
      <c r="F588" s="3"/>
      <c r="G588" s="3"/>
      <c r="H588" s="3"/>
      <c r="I588" s="3"/>
      <c r="J588" s="78"/>
      <c r="K588" s="3"/>
      <c r="L588" s="30"/>
      <c r="M588" s="30"/>
    </row>
    <row r="589" spans="5:13" ht="20.25">
      <c r="E589" s="3"/>
      <c r="F589" s="3"/>
      <c r="G589" s="3"/>
      <c r="H589" s="3"/>
      <c r="I589" s="3"/>
      <c r="J589" s="78"/>
      <c r="K589" s="3"/>
      <c r="L589" s="30"/>
      <c r="M589" s="30"/>
    </row>
    <row r="590" spans="5:13" ht="20.25">
      <c r="E590" s="3"/>
      <c r="F590" s="3"/>
      <c r="G590" s="3"/>
      <c r="H590" s="3"/>
      <c r="I590" s="3"/>
      <c r="J590" s="78"/>
      <c r="K590" s="3"/>
      <c r="L590" s="30"/>
      <c r="M590" s="30"/>
    </row>
    <row r="591" spans="5:13" ht="20.25">
      <c r="E591" s="3"/>
      <c r="F591" s="3"/>
      <c r="G591" s="3"/>
      <c r="H591" s="3"/>
      <c r="I591" s="3"/>
      <c r="J591" s="78"/>
      <c r="K591" s="3"/>
      <c r="L591" s="30"/>
      <c r="M591" s="30"/>
    </row>
    <row r="592" spans="5:13" ht="20.25">
      <c r="E592" s="3"/>
      <c r="F592" s="3"/>
      <c r="G592" s="3"/>
      <c r="H592" s="3"/>
      <c r="I592" s="3"/>
      <c r="J592" s="78"/>
      <c r="K592" s="3"/>
      <c r="L592" s="30"/>
      <c r="M592" s="30"/>
    </row>
    <row r="593" spans="5:13" ht="20.25">
      <c r="E593" s="3"/>
      <c r="F593" s="3"/>
      <c r="G593" s="3"/>
      <c r="H593" s="3"/>
      <c r="I593" s="3"/>
      <c r="J593" s="3"/>
      <c r="K593" s="3"/>
      <c r="L593" s="30"/>
      <c r="M593" s="30"/>
    </row>
    <row r="594" spans="5:13" ht="20.25">
      <c r="E594" s="3"/>
      <c r="F594" s="3"/>
      <c r="G594" s="3"/>
      <c r="H594" s="3"/>
      <c r="I594" s="3"/>
      <c r="J594" s="3"/>
      <c r="K594" s="3"/>
      <c r="L594" s="30"/>
      <c r="M594" s="30"/>
    </row>
    <row r="595" spans="5:13" ht="20.25">
      <c r="E595" s="3"/>
      <c r="F595" s="3"/>
      <c r="G595" s="3"/>
      <c r="H595" s="3"/>
      <c r="I595" s="3"/>
      <c r="J595" s="3"/>
      <c r="K595" s="3"/>
      <c r="L595" s="30"/>
      <c r="M595" s="30"/>
    </row>
    <row r="596" spans="5:13" ht="20.25">
      <c r="E596" s="3"/>
      <c r="F596" s="3"/>
      <c r="G596" s="3"/>
      <c r="H596" s="3"/>
      <c r="I596" s="3"/>
      <c r="J596" s="3"/>
      <c r="K596" s="3"/>
      <c r="L596" s="30"/>
      <c r="M596" s="30"/>
    </row>
    <row r="597" spans="5:13" ht="20.25">
      <c r="E597" s="3"/>
      <c r="F597" s="3"/>
      <c r="G597" s="3"/>
      <c r="H597" s="3"/>
      <c r="I597" s="3"/>
      <c r="J597" s="3"/>
      <c r="K597" s="3"/>
      <c r="L597" s="30"/>
      <c r="M597" s="30"/>
    </row>
    <row r="598" spans="5:13" ht="20.25">
      <c r="E598" s="3"/>
      <c r="F598" s="3"/>
      <c r="G598" s="3"/>
      <c r="H598" s="3"/>
      <c r="I598" s="3"/>
      <c r="J598" s="3"/>
      <c r="K598" s="3"/>
      <c r="L598" s="30"/>
      <c r="M598" s="30"/>
    </row>
    <row r="599" spans="5:13" ht="20.25">
      <c r="E599" s="3"/>
      <c r="F599" s="3"/>
      <c r="G599" s="3"/>
      <c r="H599" s="3"/>
      <c r="I599" s="3"/>
      <c r="J599" s="3"/>
      <c r="K599" s="3"/>
      <c r="L599" s="30"/>
      <c r="M599" s="30"/>
    </row>
    <row r="600" spans="5:13" ht="20.25">
      <c r="E600" s="3"/>
      <c r="F600" s="3"/>
      <c r="G600" s="3"/>
      <c r="H600" s="3"/>
      <c r="I600" s="3"/>
      <c r="J600" s="3"/>
      <c r="K600" s="3"/>
      <c r="L600" s="30"/>
      <c r="M600" s="30"/>
    </row>
    <row r="601" spans="5:13" ht="20.25">
      <c r="E601" s="3"/>
      <c r="F601" s="3"/>
      <c r="G601" s="3"/>
      <c r="H601" s="3"/>
      <c r="I601" s="3"/>
      <c r="J601" s="3"/>
      <c r="K601" s="3"/>
      <c r="L601" s="30"/>
      <c r="M601" s="30"/>
    </row>
    <row r="602" spans="5:13" ht="20.25">
      <c r="E602" s="3"/>
      <c r="F602" s="3"/>
      <c r="G602" s="3"/>
      <c r="H602" s="3"/>
      <c r="I602" s="3"/>
      <c r="J602" s="3"/>
      <c r="K602" s="3"/>
      <c r="L602" s="30"/>
      <c r="M602" s="30"/>
    </row>
    <row r="603" spans="5:13" ht="20.25">
      <c r="E603" s="3"/>
      <c r="F603" s="3"/>
      <c r="G603" s="3"/>
      <c r="H603" s="3"/>
      <c r="I603" s="3"/>
      <c r="J603" s="3"/>
      <c r="K603" s="3"/>
      <c r="L603" s="30"/>
      <c r="M603" s="30"/>
    </row>
    <row r="604" spans="5:13" ht="20.25">
      <c r="E604" s="3"/>
      <c r="F604" s="3"/>
      <c r="G604" s="3"/>
      <c r="H604" s="3"/>
      <c r="I604" s="3"/>
      <c r="J604" s="3"/>
      <c r="K604" s="3"/>
      <c r="L604" s="30"/>
      <c r="M604" s="30"/>
    </row>
    <row r="605" spans="5:13" ht="20.25">
      <c r="E605" s="3"/>
      <c r="F605" s="3"/>
      <c r="G605" s="3"/>
      <c r="H605" s="3"/>
      <c r="I605" s="3"/>
      <c r="J605" s="3"/>
      <c r="K605" s="3"/>
      <c r="L605" s="30"/>
      <c r="M605" s="30"/>
    </row>
    <row r="606" spans="5:13" ht="20.25">
      <c r="E606" s="3"/>
      <c r="F606" s="3"/>
      <c r="G606" s="3"/>
      <c r="H606" s="3"/>
      <c r="I606" s="3"/>
      <c r="J606" s="3"/>
      <c r="K606" s="3"/>
      <c r="L606" s="30"/>
      <c r="M606" s="30"/>
    </row>
    <row r="607" spans="5:13" ht="20.25">
      <c r="E607" s="3"/>
      <c r="F607" s="3"/>
      <c r="G607" s="3"/>
      <c r="H607" s="3"/>
      <c r="I607" s="3"/>
      <c r="J607" s="3"/>
      <c r="K607" s="3"/>
      <c r="L607" s="30"/>
      <c r="M607" s="30"/>
    </row>
    <row r="608" spans="5:13" ht="20.25">
      <c r="E608" s="3"/>
      <c r="F608" s="3"/>
      <c r="G608" s="3"/>
      <c r="H608" s="3"/>
      <c r="I608" s="3"/>
      <c r="J608" s="3"/>
      <c r="K608" s="3"/>
      <c r="L608" s="30"/>
      <c r="M608" s="30"/>
    </row>
    <row r="609" spans="5:13" ht="20.25">
      <c r="E609" s="3"/>
      <c r="F609" s="3"/>
      <c r="G609" s="3"/>
      <c r="H609" s="3"/>
      <c r="I609" s="3"/>
      <c r="J609" s="3"/>
      <c r="K609" s="3"/>
      <c r="L609" s="30"/>
      <c r="M609" s="30"/>
    </row>
    <row r="610" spans="5:13" ht="20.25">
      <c r="E610" s="3"/>
      <c r="F610" s="3"/>
      <c r="G610" s="3"/>
      <c r="H610" s="3"/>
      <c r="I610" s="3"/>
      <c r="J610" s="3"/>
      <c r="K610" s="3"/>
      <c r="L610" s="30"/>
      <c r="M610" s="30"/>
    </row>
    <row r="611" spans="5:13" ht="20.25">
      <c r="E611" s="3"/>
      <c r="F611" s="3"/>
      <c r="G611" s="3"/>
      <c r="H611" s="3"/>
      <c r="I611" s="3"/>
      <c r="J611" s="3"/>
      <c r="K611" s="3"/>
      <c r="L611" s="30"/>
      <c r="M611" s="30"/>
    </row>
    <row r="612" spans="5:13" ht="20.25">
      <c r="E612" s="3"/>
      <c r="F612" s="3"/>
      <c r="G612" s="3"/>
      <c r="H612" s="3"/>
      <c r="I612" s="3"/>
      <c r="J612" s="3"/>
      <c r="K612" s="3"/>
      <c r="L612" s="30"/>
      <c r="M612" s="30"/>
    </row>
    <row r="613" spans="5:13" ht="20.25">
      <c r="E613" s="3"/>
      <c r="F613" s="3"/>
      <c r="G613" s="3"/>
      <c r="H613" s="3"/>
      <c r="I613" s="3"/>
      <c r="J613" s="3"/>
      <c r="K613" s="3"/>
      <c r="L613" s="30"/>
      <c r="M613" s="30"/>
    </row>
    <row r="614" spans="5:13" ht="20.25">
      <c r="E614" s="3"/>
      <c r="F614" s="3"/>
      <c r="G614" s="3"/>
      <c r="H614" s="3"/>
      <c r="I614" s="3"/>
      <c r="J614" s="3"/>
      <c r="K614" s="3"/>
      <c r="L614" s="30"/>
      <c r="M614" s="30"/>
    </row>
    <row r="615" spans="5:13" ht="20.25">
      <c r="E615" s="3"/>
      <c r="F615" s="3"/>
      <c r="G615" s="3"/>
      <c r="H615" s="3"/>
      <c r="I615" s="3"/>
      <c r="J615" s="3"/>
      <c r="K615" s="3"/>
      <c r="L615" s="30"/>
      <c r="M615" s="30"/>
    </row>
    <row r="616" spans="5:13" ht="20.25">
      <c r="E616" s="3"/>
      <c r="F616" s="3"/>
      <c r="G616" s="3"/>
      <c r="H616" s="3"/>
      <c r="I616" s="3"/>
      <c r="J616" s="3"/>
      <c r="K616" s="3"/>
      <c r="L616" s="30"/>
      <c r="M616" s="30"/>
    </row>
    <row r="617" spans="5:13" ht="20.25">
      <c r="E617" s="3"/>
      <c r="F617" s="3"/>
      <c r="G617" s="3"/>
      <c r="H617" s="3"/>
      <c r="I617" s="3"/>
      <c r="J617" s="3"/>
      <c r="K617" s="3"/>
      <c r="L617" s="30"/>
      <c r="M617" s="30"/>
    </row>
    <row r="618" spans="5:13" ht="20.25">
      <c r="E618" s="3"/>
      <c r="F618" s="3"/>
      <c r="G618" s="3"/>
      <c r="H618" s="3"/>
      <c r="I618" s="3"/>
      <c r="J618" s="3"/>
      <c r="K618" s="3"/>
      <c r="L618" s="30"/>
      <c r="M618" s="30"/>
    </row>
    <row r="619" spans="5:13" ht="20.25">
      <c r="E619" s="3"/>
      <c r="F619" s="3"/>
      <c r="G619" s="3"/>
      <c r="H619" s="3"/>
      <c r="I619" s="3"/>
      <c r="J619" s="3"/>
      <c r="K619" s="3"/>
      <c r="L619" s="30"/>
      <c r="M619" s="30"/>
    </row>
    <row r="620" spans="5:13" ht="20.25">
      <c r="E620" s="3"/>
      <c r="F620" s="3"/>
      <c r="G620" s="3"/>
      <c r="H620" s="3"/>
      <c r="I620" s="3"/>
      <c r="J620" s="3"/>
      <c r="K620" s="3"/>
      <c r="L620" s="30"/>
      <c r="M620" s="30"/>
    </row>
    <row r="621" spans="5:13" ht="20.25">
      <c r="E621" s="3"/>
      <c r="F621" s="3"/>
      <c r="G621" s="3"/>
      <c r="H621" s="3"/>
      <c r="I621" s="3"/>
      <c r="J621" s="3"/>
      <c r="K621" s="3"/>
      <c r="L621" s="30"/>
      <c r="M621" s="30"/>
    </row>
    <row r="622" spans="5:13" ht="20.25">
      <c r="E622" s="3"/>
      <c r="F622" s="3"/>
      <c r="G622" s="3"/>
      <c r="H622" s="3"/>
      <c r="I622" s="3"/>
      <c r="J622" s="3"/>
      <c r="K622" s="3"/>
      <c r="L622" s="30"/>
      <c r="M622" s="30"/>
    </row>
    <row r="623" spans="5:13" ht="20.25">
      <c r="E623" s="3"/>
      <c r="F623" s="3"/>
      <c r="G623" s="3"/>
      <c r="H623" s="3"/>
      <c r="I623" s="3"/>
      <c r="J623" s="3"/>
      <c r="K623" s="3"/>
      <c r="L623" s="30"/>
      <c r="M623" s="30"/>
    </row>
    <row r="624" spans="5:13" ht="20.25">
      <c r="E624" s="3"/>
      <c r="F624" s="3"/>
      <c r="G624" s="3"/>
      <c r="H624" s="3"/>
      <c r="I624" s="3"/>
      <c r="J624" s="3"/>
      <c r="K624" s="3"/>
      <c r="L624" s="30"/>
      <c r="M624" s="30"/>
    </row>
    <row r="625" spans="5:13" ht="20.25">
      <c r="E625" s="3"/>
      <c r="F625" s="3"/>
      <c r="G625" s="3"/>
      <c r="H625" s="3"/>
      <c r="I625" s="3"/>
      <c r="J625" s="3"/>
      <c r="K625" s="3"/>
      <c r="L625" s="30"/>
      <c r="M625" s="30"/>
    </row>
    <row r="626" spans="5:13" ht="20.25">
      <c r="E626" s="3"/>
      <c r="F626" s="3"/>
      <c r="G626" s="3"/>
      <c r="H626" s="3"/>
      <c r="I626" s="3"/>
      <c r="J626" s="3"/>
      <c r="K626" s="3"/>
      <c r="L626" s="30"/>
      <c r="M626" s="30"/>
    </row>
    <row r="627" spans="5:13" ht="20.25">
      <c r="E627" s="3"/>
      <c r="F627" s="3"/>
      <c r="G627" s="3"/>
      <c r="H627" s="3"/>
      <c r="I627" s="3"/>
      <c r="J627" s="3"/>
      <c r="K627" s="3"/>
      <c r="L627" s="30"/>
      <c r="M627" s="30"/>
    </row>
    <row r="628" spans="5:13" ht="20.25">
      <c r="E628" s="3"/>
      <c r="F628" s="3"/>
      <c r="G628" s="3"/>
      <c r="H628" s="3"/>
      <c r="I628" s="3"/>
      <c r="J628" s="3"/>
      <c r="K628" s="3"/>
      <c r="L628" s="30"/>
      <c r="M628" s="30"/>
    </row>
    <row r="629" spans="5:13" ht="20.25">
      <c r="E629" s="3"/>
      <c r="F629" s="3"/>
      <c r="G629" s="3"/>
      <c r="H629" s="3"/>
      <c r="I629" s="3"/>
      <c r="J629" s="3"/>
      <c r="K629" s="3"/>
      <c r="L629" s="30"/>
      <c r="M629" s="30"/>
    </row>
    <row r="630" spans="5:13" ht="20.25">
      <c r="E630" s="3"/>
      <c r="F630" s="3"/>
      <c r="G630" s="3"/>
      <c r="H630" s="3"/>
      <c r="I630" s="3"/>
      <c r="J630" s="3"/>
      <c r="K630" s="3"/>
      <c r="L630" s="30"/>
      <c r="M630" s="30"/>
    </row>
    <row r="631" spans="5:13" ht="20.25">
      <c r="E631" s="3"/>
      <c r="F631" s="3"/>
      <c r="G631" s="3"/>
      <c r="H631" s="3"/>
      <c r="I631" s="3"/>
      <c r="J631" s="3"/>
      <c r="K631" s="3"/>
      <c r="L631" s="30"/>
      <c r="M631" s="30"/>
    </row>
    <row r="632" spans="5:13" ht="20.25">
      <c r="E632" s="3"/>
      <c r="F632" s="3"/>
      <c r="G632" s="3"/>
      <c r="H632" s="3"/>
      <c r="I632" s="3"/>
      <c r="J632" s="3"/>
      <c r="K632" s="3"/>
      <c r="L632" s="30"/>
      <c r="M632" s="30"/>
    </row>
    <row r="633" spans="5:13" ht="20.25">
      <c r="E633" s="3"/>
      <c r="F633" s="3"/>
      <c r="G633" s="3"/>
      <c r="H633" s="3"/>
      <c r="I633" s="3"/>
      <c r="J633" s="3"/>
      <c r="K633" s="3"/>
      <c r="L633" s="30"/>
      <c r="M633" s="30"/>
    </row>
    <row r="634" spans="5:13" ht="20.25">
      <c r="E634" s="3"/>
      <c r="F634" s="3"/>
      <c r="G634" s="3"/>
      <c r="H634" s="3"/>
      <c r="I634" s="3"/>
      <c r="J634" s="3"/>
      <c r="K634" s="3"/>
      <c r="L634" s="30"/>
      <c r="M634" s="30"/>
    </row>
    <row r="635" spans="2:13" ht="20.25">
      <c r="B635" s="8" t="s">
        <v>167</v>
      </c>
      <c r="D635" s="8" t="s">
        <v>104</v>
      </c>
      <c r="E635" s="78"/>
      <c r="F635" s="3"/>
      <c r="G635" s="3"/>
      <c r="H635" s="3"/>
      <c r="I635" s="3"/>
      <c r="J635" s="3"/>
      <c r="K635" s="3"/>
      <c r="L635" s="30"/>
      <c r="M635" s="30"/>
    </row>
    <row r="636" spans="5:13" ht="21" thickBot="1">
      <c r="E636" s="3"/>
      <c r="F636" s="3"/>
      <c r="G636" s="3"/>
      <c r="H636" s="3"/>
      <c r="I636" s="3"/>
      <c r="J636" s="3"/>
      <c r="K636" s="3"/>
      <c r="L636" s="30"/>
      <c r="M636" s="30"/>
    </row>
    <row r="637" spans="5:13" ht="20.25">
      <c r="E637" s="110" t="s">
        <v>2</v>
      </c>
      <c r="F637" s="111"/>
      <c r="G637" s="11"/>
      <c r="H637" s="110" t="s">
        <v>3</v>
      </c>
      <c r="I637" s="111"/>
      <c r="J637" s="9"/>
      <c r="K637" s="10"/>
      <c r="L637" s="10"/>
      <c r="M637" s="10"/>
    </row>
    <row r="638" spans="5:13" ht="20.25">
      <c r="E638" s="12" t="s">
        <v>4</v>
      </c>
      <c r="F638" s="13" t="s">
        <v>5</v>
      </c>
      <c r="G638" s="11"/>
      <c r="H638" s="12" t="s">
        <v>4</v>
      </c>
      <c r="I638" s="13" t="s">
        <v>6</v>
      </c>
      <c r="J638" s="9"/>
      <c r="K638" s="10"/>
      <c r="L638" s="10"/>
      <c r="M638" s="10"/>
    </row>
    <row r="639" spans="5:13" ht="20.25">
      <c r="E639" s="12" t="s">
        <v>7</v>
      </c>
      <c r="F639" s="13" t="s">
        <v>8</v>
      </c>
      <c r="G639" s="11"/>
      <c r="H639" s="12" t="s">
        <v>9</v>
      </c>
      <c r="I639" s="13" t="s">
        <v>9</v>
      </c>
      <c r="J639" s="9"/>
      <c r="K639" s="10"/>
      <c r="L639" s="10"/>
      <c r="M639" s="10"/>
    </row>
    <row r="640" spans="5:13" ht="20.25">
      <c r="E640" s="12" t="s">
        <v>10</v>
      </c>
      <c r="F640" s="13" t="s">
        <v>10</v>
      </c>
      <c r="G640" s="11"/>
      <c r="H640" s="12" t="s">
        <v>11</v>
      </c>
      <c r="I640" s="13" t="s">
        <v>11</v>
      </c>
      <c r="J640" s="9"/>
      <c r="K640" s="10"/>
      <c r="L640" s="10"/>
      <c r="M640" s="10"/>
    </row>
    <row r="641" spans="5:13" ht="20.25">
      <c r="E641" s="12" t="s">
        <v>12</v>
      </c>
      <c r="F641" s="13" t="s">
        <v>12</v>
      </c>
      <c r="G641" s="11"/>
      <c r="H641" s="12" t="s">
        <v>13</v>
      </c>
      <c r="I641" s="13" t="s">
        <v>13</v>
      </c>
      <c r="J641" s="9"/>
      <c r="K641" s="10"/>
      <c r="L641" s="10"/>
      <c r="M641" s="10"/>
    </row>
    <row r="642" spans="5:13" ht="20.25">
      <c r="E642" s="14" t="s">
        <v>188</v>
      </c>
      <c r="F642" s="15" t="s">
        <v>189</v>
      </c>
      <c r="G642" s="16"/>
      <c r="H642" s="14" t="str">
        <f>+E642</f>
        <v>30 June 2004</v>
      </c>
      <c r="I642" s="15" t="str">
        <f>+F642</f>
        <v>30 June 2003</v>
      </c>
      <c r="J642" s="9"/>
      <c r="K642" s="10"/>
      <c r="L642" s="10"/>
      <c r="M642" s="10"/>
    </row>
    <row r="643" spans="5:13" ht="20.25">
      <c r="E643" s="12"/>
      <c r="F643" s="13"/>
      <c r="G643" s="11"/>
      <c r="H643" s="12"/>
      <c r="I643" s="13"/>
      <c r="J643" s="9"/>
      <c r="K643" s="10"/>
      <c r="L643" s="10"/>
      <c r="M643" s="10"/>
    </row>
    <row r="644" spans="5:13" s="17" customFormat="1" ht="20.25">
      <c r="E644" s="12" t="s">
        <v>14</v>
      </c>
      <c r="F644" s="13" t="s">
        <v>14</v>
      </c>
      <c r="G644" s="11"/>
      <c r="H644" s="12" t="s">
        <v>14</v>
      </c>
      <c r="I644" s="13" t="s">
        <v>14</v>
      </c>
      <c r="J644" s="11"/>
      <c r="K644" s="18"/>
      <c r="L644" s="18"/>
      <c r="M644" s="18"/>
    </row>
    <row r="645" spans="5:13" ht="20.25">
      <c r="E645" s="28"/>
      <c r="F645" s="29"/>
      <c r="G645" s="3"/>
      <c r="H645" s="28"/>
      <c r="I645" s="29"/>
      <c r="J645" s="3"/>
      <c r="K645" s="3"/>
      <c r="L645" s="30"/>
      <c r="M645" s="30"/>
    </row>
    <row r="646" spans="2:13" ht="20.25">
      <c r="B646" s="2" t="s">
        <v>105</v>
      </c>
      <c r="D646" s="2" t="s">
        <v>116</v>
      </c>
      <c r="E646" s="28"/>
      <c r="F646" s="29"/>
      <c r="G646" s="3"/>
      <c r="H646" s="28"/>
      <c r="I646" s="29"/>
      <c r="J646" s="3"/>
      <c r="K646" s="3"/>
      <c r="L646" s="30"/>
      <c r="M646" s="30"/>
    </row>
    <row r="647" spans="5:13" ht="20.25">
      <c r="E647" s="28"/>
      <c r="F647" s="29"/>
      <c r="G647" s="3"/>
      <c r="H647" s="28"/>
      <c r="I647" s="29"/>
      <c r="J647" s="3"/>
      <c r="K647" s="3"/>
      <c r="L647" s="30"/>
      <c r="M647" s="30"/>
    </row>
    <row r="648" spans="4:13" ht="20.25">
      <c r="D648" s="2" t="s">
        <v>139</v>
      </c>
      <c r="E648" s="28">
        <f>+E72</f>
        <v>829.5662621147496</v>
      </c>
      <c r="F648" s="29">
        <f>F72</f>
        <v>1117</v>
      </c>
      <c r="G648" s="3"/>
      <c r="H648" s="28">
        <f>+H72</f>
        <v>6328.566262114753</v>
      </c>
      <c r="I648" s="29">
        <f>I72</f>
        <v>-164</v>
      </c>
      <c r="J648" s="3"/>
      <c r="K648" s="3"/>
      <c r="L648" s="30"/>
      <c r="M648" s="30"/>
    </row>
    <row r="649" spans="4:13" ht="20.25">
      <c r="D649" s="2" t="s">
        <v>140</v>
      </c>
      <c r="E649" s="28"/>
      <c r="F649" s="29"/>
      <c r="G649" s="3"/>
      <c r="H649" s="28"/>
      <c r="I649" s="29"/>
      <c r="J649" s="3"/>
      <c r="K649" s="3"/>
      <c r="L649" s="30"/>
      <c r="M649" s="30"/>
    </row>
    <row r="650" spans="4:13" ht="20.25">
      <c r="D650" s="2" t="s">
        <v>108</v>
      </c>
      <c r="E650" s="28"/>
      <c r="F650" s="29"/>
      <c r="G650" s="3"/>
      <c r="H650" s="28"/>
      <c r="I650" s="29"/>
      <c r="J650" s="3"/>
      <c r="K650" s="3"/>
      <c r="L650" s="30"/>
      <c r="M650" s="30"/>
    </row>
    <row r="651" spans="5:13" ht="20.25">
      <c r="E651" s="28"/>
      <c r="F651" s="29"/>
      <c r="G651" s="3"/>
      <c r="H651" s="28"/>
      <c r="I651" s="29"/>
      <c r="J651" s="3"/>
      <c r="K651" s="3"/>
      <c r="L651" s="30"/>
      <c r="M651" s="30"/>
    </row>
    <row r="652" spans="4:13" ht="20.25">
      <c r="D652" s="2" t="s">
        <v>106</v>
      </c>
      <c r="E652" s="28">
        <f>+F147</f>
        <v>223067.5378</v>
      </c>
      <c r="F652" s="29">
        <f>+E652</f>
        <v>223067.5378</v>
      </c>
      <c r="G652" s="3"/>
      <c r="H652" s="28">
        <f>+F652</f>
        <v>223067.5378</v>
      </c>
      <c r="I652" s="29">
        <f>H652</f>
        <v>223067.5378</v>
      </c>
      <c r="J652" s="3"/>
      <c r="K652" s="3"/>
      <c r="L652" s="30"/>
      <c r="M652" s="30"/>
    </row>
    <row r="653" spans="4:13" ht="20.25">
      <c r="D653" s="2" t="s">
        <v>107</v>
      </c>
      <c r="E653" s="28"/>
      <c r="F653" s="29"/>
      <c r="G653" s="3"/>
      <c r="H653" s="28"/>
      <c r="I653" s="29"/>
      <c r="J653" s="3"/>
      <c r="K653" s="3"/>
      <c r="L653" s="30"/>
      <c r="M653" s="30"/>
    </row>
    <row r="654" spans="4:13" ht="20.25">
      <c r="D654" s="2" t="s">
        <v>108</v>
      </c>
      <c r="E654" s="28"/>
      <c r="F654" s="29"/>
      <c r="G654" s="3"/>
      <c r="H654" s="28"/>
      <c r="I654" s="29"/>
      <c r="J654" s="3"/>
      <c r="K654" s="3"/>
      <c r="L654" s="30"/>
      <c r="M654" s="30"/>
    </row>
    <row r="655" spans="5:13" ht="20.25">
      <c r="E655" s="28"/>
      <c r="F655" s="29"/>
      <c r="G655" s="3"/>
      <c r="H655" s="28"/>
      <c r="I655" s="29"/>
      <c r="J655" s="3"/>
      <c r="K655" s="3"/>
      <c r="L655" s="30"/>
      <c r="M655" s="30"/>
    </row>
    <row r="656" spans="4:13" ht="20.25">
      <c r="D656" s="2" t="s">
        <v>131</v>
      </c>
      <c r="E656" s="102">
        <f>E648/E652*100</f>
        <v>0.37189017743071606</v>
      </c>
      <c r="F656" s="40">
        <f>F648/F652*100</f>
        <v>0.5007452052487755</v>
      </c>
      <c r="G656" s="103"/>
      <c r="H656" s="102">
        <f>H648/H652*100</f>
        <v>2.8370628575229437</v>
      </c>
      <c r="I656" s="40">
        <f>I648/I652*100</f>
        <v>-0.07352033452175398</v>
      </c>
      <c r="J656" s="103"/>
      <c r="K656" s="3"/>
      <c r="L656" s="30"/>
      <c r="M656" s="30"/>
    </row>
    <row r="657" spans="5:13" ht="20.25">
      <c r="E657" s="28"/>
      <c r="F657" s="29"/>
      <c r="G657" s="3"/>
      <c r="H657" s="28"/>
      <c r="I657" s="29"/>
      <c r="J657" s="3"/>
      <c r="K657" s="3"/>
      <c r="L657" s="30"/>
      <c r="M657" s="30"/>
    </row>
    <row r="658" spans="2:13" ht="20.25">
      <c r="B658" s="2" t="s">
        <v>109</v>
      </c>
      <c r="D658" s="2" t="s">
        <v>110</v>
      </c>
      <c r="E658" s="104" t="s">
        <v>111</v>
      </c>
      <c r="F658" s="105" t="s">
        <v>111</v>
      </c>
      <c r="G658" s="3"/>
      <c r="H658" s="104" t="s">
        <v>111</v>
      </c>
      <c r="I658" s="105" t="s">
        <v>111</v>
      </c>
      <c r="J658" s="3"/>
      <c r="K658" s="3"/>
      <c r="L658" s="30"/>
      <c r="M658" s="30"/>
    </row>
    <row r="659" spans="5:13" ht="21" thickBot="1">
      <c r="E659" s="106"/>
      <c r="F659" s="107"/>
      <c r="G659" s="3"/>
      <c r="H659" s="106"/>
      <c r="I659" s="107"/>
      <c r="J659" s="3"/>
      <c r="K659" s="3"/>
      <c r="L659" s="30"/>
      <c r="M659" s="30"/>
    </row>
    <row r="660" spans="5:13" ht="20.25">
      <c r="E660" s="3"/>
      <c r="F660" s="3"/>
      <c r="G660" s="3"/>
      <c r="H660" s="3"/>
      <c r="I660" s="3"/>
      <c r="J660" s="3"/>
      <c r="K660" s="3"/>
      <c r="L660" s="30"/>
      <c r="M660" s="30"/>
    </row>
    <row r="661" spans="5:13" ht="20.25">
      <c r="E661" s="3"/>
      <c r="F661" s="3"/>
      <c r="G661" s="3"/>
      <c r="H661" s="3"/>
      <c r="I661" s="3"/>
      <c r="J661" s="3"/>
      <c r="K661" s="3"/>
      <c r="L661" s="30"/>
      <c r="M661" s="30"/>
    </row>
    <row r="662" spans="2:13" ht="20.25">
      <c r="B662" s="2" t="s">
        <v>112</v>
      </c>
      <c r="E662" s="3"/>
      <c r="F662" s="3"/>
      <c r="G662" s="3"/>
      <c r="H662" s="3"/>
      <c r="I662" s="3"/>
      <c r="J662" s="3"/>
      <c r="K662" s="3"/>
      <c r="L662" s="30"/>
      <c r="M662" s="30"/>
    </row>
    <row r="663" spans="2:13" ht="20.25">
      <c r="B663" s="8" t="s">
        <v>55</v>
      </c>
      <c r="E663" s="3"/>
      <c r="F663" s="3"/>
      <c r="G663" s="3"/>
      <c r="H663" s="3"/>
      <c r="I663" s="3"/>
      <c r="J663" s="3"/>
      <c r="K663" s="3"/>
      <c r="L663" s="30"/>
      <c r="M663" s="30"/>
    </row>
    <row r="664" spans="5:13" ht="20.25">
      <c r="E664" s="3"/>
      <c r="F664" s="3"/>
      <c r="G664" s="3"/>
      <c r="H664" s="3"/>
      <c r="I664" s="3"/>
      <c r="J664" s="3"/>
      <c r="K664" s="3"/>
      <c r="L664" s="30"/>
      <c r="M664" s="30"/>
    </row>
    <row r="665" spans="2:13" s="8" customFormat="1" ht="20.25">
      <c r="B665" s="2"/>
      <c r="E665" s="78"/>
      <c r="F665" s="78"/>
      <c r="G665" s="78"/>
      <c r="H665" s="78"/>
      <c r="I665" s="78"/>
      <c r="J665" s="78"/>
      <c r="K665" s="78"/>
      <c r="L665" s="108"/>
      <c r="M665" s="108"/>
    </row>
    <row r="666" spans="5:13" ht="20.25">
      <c r="E666" s="3"/>
      <c r="F666" s="3"/>
      <c r="G666" s="3"/>
      <c r="H666" s="3"/>
      <c r="I666" s="3"/>
      <c r="J666" s="3"/>
      <c r="K666" s="3"/>
      <c r="L666" s="30"/>
      <c r="M666" s="30"/>
    </row>
    <row r="667" spans="5:13" ht="20.25">
      <c r="E667" s="3"/>
      <c r="F667" s="3"/>
      <c r="G667" s="3"/>
      <c r="H667" s="3"/>
      <c r="I667" s="3"/>
      <c r="J667" s="3"/>
      <c r="K667" s="3"/>
      <c r="L667" s="30"/>
      <c r="M667" s="30"/>
    </row>
    <row r="668" spans="2:13" ht="20.25">
      <c r="B668" s="2" t="s">
        <v>113</v>
      </c>
      <c r="E668" s="3"/>
      <c r="F668" s="3"/>
      <c r="G668" s="3"/>
      <c r="H668" s="3"/>
      <c r="I668" s="3"/>
      <c r="J668" s="3"/>
      <c r="K668" s="3"/>
      <c r="L668" s="30"/>
      <c r="M668" s="30"/>
    </row>
    <row r="669" spans="2:13" ht="20.25">
      <c r="B669" s="2" t="s">
        <v>114</v>
      </c>
      <c r="E669" s="3"/>
      <c r="F669" s="3"/>
      <c r="G669" s="3"/>
      <c r="H669" s="3"/>
      <c r="I669" s="3"/>
      <c r="J669" s="3"/>
      <c r="K669" s="3"/>
      <c r="L669" s="30"/>
      <c r="M669" s="30"/>
    </row>
    <row r="670" spans="2:13" ht="20.25">
      <c r="B670" s="2" t="s">
        <v>115</v>
      </c>
      <c r="E670" s="3"/>
      <c r="F670" s="3"/>
      <c r="G670" s="3"/>
      <c r="H670" s="3"/>
      <c r="I670" s="3"/>
      <c r="J670" s="3"/>
      <c r="K670" s="3"/>
      <c r="L670" s="30"/>
      <c r="M670" s="30"/>
    </row>
    <row r="671" spans="5:13" ht="20.25">
      <c r="E671" s="3"/>
      <c r="F671" s="3"/>
      <c r="G671" s="3"/>
      <c r="H671" s="3"/>
      <c r="I671" s="3"/>
      <c r="J671" s="3"/>
      <c r="K671" s="3"/>
      <c r="L671" s="30"/>
      <c r="M671" s="30"/>
    </row>
    <row r="672" spans="2:13" ht="20.25">
      <c r="B672" s="109" t="s">
        <v>206</v>
      </c>
      <c r="E672" s="3"/>
      <c r="F672" s="3"/>
      <c r="G672" s="3"/>
      <c r="H672" s="3"/>
      <c r="I672" s="3"/>
      <c r="J672" s="3"/>
      <c r="K672" s="3"/>
      <c r="L672" s="30"/>
      <c r="M672" s="30"/>
    </row>
    <row r="673" spans="5:13" ht="20.25">
      <c r="E673" s="3"/>
      <c r="F673" s="3"/>
      <c r="G673" s="3"/>
      <c r="H673" s="3"/>
      <c r="I673" s="3"/>
      <c r="J673" s="3"/>
      <c r="K673" s="3"/>
      <c r="L673" s="30"/>
      <c r="M673" s="30"/>
    </row>
    <row r="674" spans="5:13" ht="20.25">
      <c r="E674" s="3"/>
      <c r="F674" s="3"/>
      <c r="G674" s="3"/>
      <c r="H674" s="3"/>
      <c r="I674" s="3"/>
      <c r="J674" s="3"/>
      <c r="K674" s="3"/>
      <c r="L674" s="30"/>
      <c r="M674" s="30"/>
    </row>
    <row r="675" spans="5:13" ht="20.25">
      <c r="E675" s="3"/>
      <c r="F675" s="3"/>
      <c r="G675" s="3"/>
      <c r="H675" s="3"/>
      <c r="I675" s="3"/>
      <c r="J675" s="3"/>
      <c r="K675" s="3"/>
      <c r="L675" s="30"/>
      <c r="M675" s="30"/>
    </row>
    <row r="676" spans="5:13" ht="20.25">
      <c r="E676" s="3"/>
      <c r="F676" s="3"/>
      <c r="G676" s="3"/>
      <c r="H676" s="3"/>
      <c r="I676" s="3"/>
      <c r="J676" s="3"/>
      <c r="K676" s="3"/>
      <c r="L676" s="30"/>
      <c r="M676" s="30"/>
    </row>
    <row r="677" spans="5:13" ht="20.25">
      <c r="E677" s="3"/>
      <c r="F677" s="3"/>
      <c r="G677" s="3"/>
      <c r="H677" s="3"/>
      <c r="I677" s="3"/>
      <c r="J677" s="3"/>
      <c r="K677" s="3"/>
      <c r="L677" s="30"/>
      <c r="M677" s="30"/>
    </row>
    <row r="678" spans="5:13" ht="20.25">
      <c r="E678" s="3"/>
      <c r="F678" s="3"/>
      <c r="G678" s="3"/>
      <c r="H678" s="3"/>
      <c r="I678" s="3"/>
      <c r="J678" s="3"/>
      <c r="K678" s="3"/>
      <c r="L678" s="30"/>
      <c r="M678" s="30"/>
    </row>
    <row r="679" spans="5:13" ht="20.25">
      <c r="E679" s="3"/>
      <c r="F679" s="3"/>
      <c r="G679" s="3"/>
      <c r="H679" s="3"/>
      <c r="I679" s="3"/>
      <c r="J679" s="3"/>
      <c r="K679" s="3"/>
      <c r="L679" s="30"/>
      <c r="M679" s="30"/>
    </row>
    <row r="680" spans="5:13" ht="20.25">
      <c r="E680" s="3"/>
      <c r="F680" s="3"/>
      <c r="G680" s="3"/>
      <c r="H680" s="3"/>
      <c r="I680" s="3"/>
      <c r="J680" s="3"/>
      <c r="K680" s="3"/>
      <c r="L680" s="30"/>
      <c r="M680" s="30"/>
    </row>
    <row r="681" spans="5:13" ht="20.25">
      <c r="E681" s="3"/>
      <c r="F681" s="3"/>
      <c r="G681" s="3"/>
      <c r="H681" s="3"/>
      <c r="I681" s="3"/>
      <c r="J681" s="3"/>
      <c r="K681" s="3"/>
      <c r="L681" s="30"/>
      <c r="M681" s="30"/>
    </row>
    <row r="682" spans="5:13" ht="20.25">
      <c r="E682" s="3"/>
      <c r="F682" s="3"/>
      <c r="G682" s="3"/>
      <c r="H682" s="3"/>
      <c r="I682" s="3"/>
      <c r="J682" s="3"/>
      <c r="K682" s="3"/>
      <c r="L682" s="30"/>
      <c r="M682" s="30"/>
    </row>
    <row r="683" spans="5:13" ht="20.25">
      <c r="E683" s="3"/>
      <c r="F683" s="3"/>
      <c r="G683" s="3"/>
      <c r="H683" s="3"/>
      <c r="I683" s="3"/>
      <c r="J683" s="3"/>
      <c r="K683" s="3"/>
      <c r="L683" s="30"/>
      <c r="M683" s="30"/>
    </row>
    <row r="684" spans="5:13" ht="20.25">
      <c r="E684" s="3"/>
      <c r="F684" s="3"/>
      <c r="G684" s="3"/>
      <c r="H684" s="3"/>
      <c r="I684" s="3"/>
      <c r="J684" s="3"/>
      <c r="K684" s="3"/>
      <c r="L684" s="30"/>
      <c r="M684" s="30"/>
    </row>
    <row r="685" spans="5:13" ht="20.25">
      <c r="E685" s="3"/>
      <c r="F685" s="3"/>
      <c r="G685" s="3"/>
      <c r="H685" s="3"/>
      <c r="I685" s="3"/>
      <c r="J685" s="3"/>
      <c r="K685" s="3"/>
      <c r="L685" s="30"/>
      <c r="M685" s="30"/>
    </row>
    <row r="686" spans="5:13" ht="20.25">
      <c r="E686" s="3"/>
      <c r="F686" s="3"/>
      <c r="G686" s="3"/>
      <c r="H686" s="3"/>
      <c r="I686" s="3"/>
      <c r="J686" s="3"/>
      <c r="K686" s="3"/>
      <c r="L686" s="30"/>
      <c r="M686" s="30"/>
    </row>
    <row r="687" spans="5:13" ht="20.25">
      <c r="E687" s="3"/>
      <c r="F687" s="3"/>
      <c r="G687" s="3"/>
      <c r="H687" s="3"/>
      <c r="I687" s="3"/>
      <c r="J687" s="3"/>
      <c r="K687" s="3"/>
      <c r="L687" s="30"/>
      <c r="M687" s="30"/>
    </row>
    <row r="688" spans="5:13" ht="20.25">
      <c r="E688" s="3"/>
      <c r="F688" s="3"/>
      <c r="G688" s="3"/>
      <c r="H688" s="3"/>
      <c r="I688" s="3"/>
      <c r="J688" s="3"/>
      <c r="K688" s="3"/>
      <c r="L688" s="30"/>
      <c r="M688" s="30"/>
    </row>
    <row r="689" spans="5:13" ht="20.25">
      <c r="E689" s="3"/>
      <c r="F689" s="3"/>
      <c r="G689" s="3"/>
      <c r="H689" s="3"/>
      <c r="I689" s="3"/>
      <c r="J689" s="3"/>
      <c r="K689" s="3"/>
      <c r="L689" s="30"/>
      <c r="M689" s="30"/>
    </row>
    <row r="690" spans="5:13" ht="20.25">
      <c r="E690" s="3"/>
      <c r="F690" s="3"/>
      <c r="G690" s="3"/>
      <c r="H690" s="3"/>
      <c r="I690" s="3"/>
      <c r="J690" s="3"/>
      <c r="K690" s="3"/>
      <c r="L690" s="30"/>
      <c r="M690" s="30"/>
    </row>
    <row r="691" spans="5:13" ht="20.25">
      <c r="E691" s="3"/>
      <c r="F691" s="3"/>
      <c r="G691" s="3"/>
      <c r="H691" s="3"/>
      <c r="I691" s="3"/>
      <c r="J691" s="3"/>
      <c r="K691" s="3"/>
      <c r="L691" s="30"/>
      <c r="M691" s="30"/>
    </row>
    <row r="692" spans="5:13" ht="20.25">
      <c r="E692" s="3"/>
      <c r="F692" s="3"/>
      <c r="G692" s="3"/>
      <c r="H692" s="3"/>
      <c r="I692" s="3"/>
      <c r="J692" s="3"/>
      <c r="K692" s="3"/>
      <c r="L692" s="30"/>
      <c r="M692" s="30"/>
    </row>
    <row r="693" spans="5:13" ht="20.25">
      <c r="E693" s="3"/>
      <c r="F693" s="3"/>
      <c r="G693" s="3"/>
      <c r="H693" s="3"/>
      <c r="I693" s="3"/>
      <c r="J693" s="3"/>
      <c r="K693" s="3"/>
      <c r="L693" s="30"/>
      <c r="M693" s="30"/>
    </row>
    <row r="694" spans="5:13" ht="20.25">
      <c r="E694" s="3"/>
      <c r="F694" s="3"/>
      <c r="G694" s="3"/>
      <c r="H694" s="3"/>
      <c r="I694" s="3"/>
      <c r="J694" s="3"/>
      <c r="K694" s="3"/>
      <c r="L694" s="30"/>
      <c r="M694" s="30"/>
    </row>
    <row r="695" spans="5:13" ht="20.25">
      <c r="E695" s="3"/>
      <c r="F695" s="3"/>
      <c r="G695" s="3"/>
      <c r="H695" s="3"/>
      <c r="I695" s="3"/>
      <c r="J695" s="3"/>
      <c r="K695" s="3"/>
      <c r="L695" s="30"/>
      <c r="M695" s="30"/>
    </row>
    <row r="696" spans="5:13" ht="20.25">
      <c r="E696" s="3"/>
      <c r="F696" s="3"/>
      <c r="G696" s="3"/>
      <c r="H696" s="3"/>
      <c r="I696" s="3"/>
      <c r="J696" s="3"/>
      <c r="K696" s="3"/>
      <c r="L696" s="30"/>
      <c r="M696" s="30"/>
    </row>
    <row r="697" spans="5:13" ht="20.25">
      <c r="E697" s="3"/>
      <c r="F697" s="3"/>
      <c r="G697" s="3"/>
      <c r="H697" s="3"/>
      <c r="I697" s="3"/>
      <c r="J697" s="3"/>
      <c r="K697" s="3"/>
      <c r="L697" s="30"/>
      <c r="M697" s="30"/>
    </row>
    <row r="698" spans="5:13" ht="20.25">
      <c r="E698" s="3"/>
      <c r="F698" s="3"/>
      <c r="G698" s="3"/>
      <c r="H698" s="3"/>
      <c r="I698" s="3"/>
      <c r="J698" s="3"/>
      <c r="K698" s="3"/>
      <c r="L698" s="30"/>
      <c r="M698" s="30"/>
    </row>
    <row r="699" spans="5:13" ht="20.25">
      <c r="E699" s="3"/>
      <c r="F699" s="3"/>
      <c r="G699" s="3"/>
      <c r="H699" s="3"/>
      <c r="I699" s="3"/>
      <c r="J699" s="3"/>
      <c r="K699" s="3"/>
      <c r="L699" s="30"/>
      <c r="M699" s="30"/>
    </row>
    <row r="700" spans="5:13" ht="20.25">
      <c r="E700" s="3"/>
      <c r="F700" s="3"/>
      <c r="G700" s="3"/>
      <c r="H700" s="3"/>
      <c r="I700" s="3"/>
      <c r="J700" s="3"/>
      <c r="K700" s="3"/>
      <c r="L700" s="30"/>
      <c r="M700" s="30"/>
    </row>
    <row r="701" spans="5:13" ht="20.25">
      <c r="E701" s="3"/>
      <c r="F701" s="3"/>
      <c r="G701" s="3"/>
      <c r="H701" s="3"/>
      <c r="I701" s="3"/>
      <c r="J701" s="3"/>
      <c r="K701" s="3"/>
      <c r="L701" s="30"/>
      <c r="M701" s="30"/>
    </row>
    <row r="702" spans="5:13" ht="20.25">
      <c r="E702" s="3"/>
      <c r="F702" s="3"/>
      <c r="G702" s="3"/>
      <c r="H702" s="3"/>
      <c r="I702" s="3"/>
      <c r="J702" s="3"/>
      <c r="K702" s="3"/>
      <c r="L702" s="30"/>
      <c r="M702" s="30"/>
    </row>
    <row r="703" spans="5:13" ht="20.25">
      <c r="E703" s="3"/>
      <c r="F703" s="3"/>
      <c r="G703" s="3"/>
      <c r="H703" s="3"/>
      <c r="I703" s="3"/>
      <c r="J703" s="3"/>
      <c r="K703" s="3"/>
      <c r="L703" s="30"/>
      <c r="M703" s="30"/>
    </row>
    <row r="704" spans="5:13" ht="20.25">
      <c r="E704" s="3"/>
      <c r="F704" s="3"/>
      <c r="G704" s="3"/>
      <c r="H704" s="3"/>
      <c r="I704" s="3"/>
      <c r="J704" s="3"/>
      <c r="K704" s="3"/>
      <c r="L704" s="30"/>
      <c r="M704" s="30"/>
    </row>
    <row r="705" spans="5:13" ht="20.25">
      <c r="E705" s="3"/>
      <c r="F705" s="3"/>
      <c r="G705" s="3"/>
      <c r="H705" s="3"/>
      <c r="I705" s="3"/>
      <c r="J705" s="3"/>
      <c r="K705" s="3"/>
      <c r="L705" s="30"/>
      <c r="M705" s="30"/>
    </row>
    <row r="706" spans="5:13" ht="20.25">
      <c r="E706" s="3"/>
      <c r="F706" s="3"/>
      <c r="G706" s="3"/>
      <c r="H706" s="3"/>
      <c r="I706" s="3"/>
      <c r="J706" s="3"/>
      <c r="K706" s="3"/>
      <c r="L706" s="30"/>
      <c r="M706" s="30"/>
    </row>
    <row r="707" spans="5:13" ht="20.25">
      <c r="E707" s="3"/>
      <c r="F707" s="3"/>
      <c r="G707" s="3"/>
      <c r="H707" s="3"/>
      <c r="I707" s="3"/>
      <c r="J707" s="3"/>
      <c r="K707" s="3"/>
      <c r="L707" s="30"/>
      <c r="M707" s="30"/>
    </row>
    <row r="708" spans="5:13" ht="20.25">
      <c r="E708" s="3"/>
      <c r="F708" s="3"/>
      <c r="G708" s="3"/>
      <c r="H708" s="3"/>
      <c r="I708" s="3"/>
      <c r="J708" s="3"/>
      <c r="K708" s="3"/>
      <c r="L708" s="30"/>
      <c r="M708" s="30"/>
    </row>
    <row r="709" spans="5:13" ht="20.25">
      <c r="E709" s="3"/>
      <c r="F709" s="3"/>
      <c r="G709" s="3"/>
      <c r="H709" s="3"/>
      <c r="I709" s="3"/>
      <c r="J709" s="3"/>
      <c r="K709" s="3"/>
      <c r="L709" s="30"/>
      <c r="M709" s="30"/>
    </row>
    <row r="710" spans="5:13" ht="20.25">
      <c r="E710" s="3"/>
      <c r="F710" s="3"/>
      <c r="G710" s="3"/>
      <c r="H710" s="3"/>
      <c r="I710" s="3"/>
      <c r="J710" s="3"/>
      <c r="K710" s="3"/>
      <c r="L710" s="30"/>
      <c r="M710" s="30"/>
    </row>
    <row r="711" spans="5:13" ht="20.25">
      <c r="E711" s="3"/>
      <c r="F711" s="3"/>
      <c r="G711" s="3"/>
      <c r="H711" s="3"/>
      <c r="I711" s="3"/>
      <c r="J711" s="3"/>
      <c r="K711" s="3"/>
      <c r="L711" s="30"/>
      <c r="M711" s="30"/>
    </row>
    <row r="712" spans="5:13" ht="20.25">
      <c r="E712" s="3"/>
      <c r="F712" s="3"/>
      <c r="G712" s="3"/>
      <c r="H712" s="3"/>
      <c r="I712" s="3"/>
      <c r="J712" s="3"/>
      <c r="K712" s="3"/>
      <c r="L712" s="30"/>
      <c r="M712" s="30"/>
    </row>
    <row r="713" spans="5:13" ht="20.25">
      <c r="E713" s="3"/>
      <c r="F713" s="3"/>
      <c r="G713" s="3"/>
      <c r="H713" s="3"/>
      <c r="I713" s="3"/>
      <c r="J713" s="3"/>
      <c r="K713" s="3"/>
      <c r="L713" s="30"/>
      <c r="M713" s="30"/>
    </row>
    <row r="714" spans="5:13" ht="20.25">
      <c r="E714" s="3"/>
      <c r="F714" s="3"/>
      <c r="G714" s="3"/>
      <c r="H714" s="3"/>
      <c r="I714" s="3"/>
      <c r="J714" s="3"/>
      <c r="K714" s="3"/>
      <c r="L714" s="30"/>
      <c r="M714" s="30"/>
    </row>
    <row r="715" spans="5:13" ht="20.25">
      <c r="E715" s="3"/>
      <c r="F715" s="3"/>
      <c r="G715" s="3"/>
      <c r="H715" s="3"/>
      <c r="I715" s="3"/>
      <c r="J715" s="3"/>
      <c r="K715" s="3"/>
      <c r="L715" s="30"/>
      <c r="M715" s="30"/>
    </row>
    <row r="716" spans="5:13" ht="20.25">
      <c r="E716" s="3"/>
      <c r="F716" s="3"/>
      <c r="G716" s="3"/>
      <c r="H716" s="3"/>
      <c r="I716" s="3"/>
      <c r="J716" s="3"/>
      <c r="K716" s="3"/>
      <c r="L716" s="30"/>
      <c r="M716" s="30"/>
    </row>
    <row r="717" spans="5:13" ht="20.25">
      <c r="E717" s="3"/>
      <c r="F717" s="3"/>
      <c r="G717" s="3"/>
      <c r="H717" s="3"/>
      <c r="I717" s="3"/>
      <c r="J717" s="3"/>
      <c r="K717" s="3"/>
      <c r="L717" s="30"/>
      <c r="M717" s="30"/>
    </row>
    <row r="718" spans="5:13" ht="20.25">
      <c r="E718" s="3"/>
      <c r="F718" s="3"/>
      <c r="G718" s="3"/>
      <c r="H718" s="3"/>
      <c r="I718" s="3"/>
      <c r="J718" s="3"/>
      <c r="K718" s="3"/>
      <c r="L718" s="30"/>
      <c r="M718" s="30"/>
    </row>
    <row r="719" spans="5:13" ht="20.25">
      <c r="E719" s="3"/>
      <c r="F719" s="3"/>
      <c r="G719" s="3"/>
      <c r="H719" s="3"/>
      <c r="I719" s="3"/>
      <c r="J719" s="3"/>
      <c r="K719" s="3"/>
      <c r="L719" s="30"/>
      <c r="M719" s="30"/>
    </row>
    <row r="720" spans="5:13" ht="20.25">
      <c r="E720" s="3"/>
      <c r="F720" s="3"/>
      <c r="G720" s="3"/>
      <c r="H720" s="3"/>
      <c r="I720" s="3"/>
      <c r="J720" s="3"/>
      <c r="K720" s="3"/>
      <c r="L720" s="30"/>
      <c r="M720" s="30"/>
    </row>
    <row r="721" spans="5:13" ht="20.25">
      <c r="E721" s="3"/>
      <c r="F721" s="3"/>
      <c r="G721" s="3"/>
      <c r="H721" s="3"/>
      <c r="I721" s="3"/>
      <c r="J721" s="3"/>
      <c r="K721" s="3"/>
      <c r="L721" s="30"/>
      <c r="M721" s="30"/>
    </row>
    <row r="722" spans="5:13" ht="20.25">
      <c r="E722" s="3"/>
      <c r="F722" s="3"/>
      <c r="G722" s="3"/>
      <c r="H722" s="3"/>
      <c r="I722" s="3"/>
      <c r="J722" s="3"/>
      <c r="K722" s="3"/>
      <c r="L722" s="30"/>
      <c r="M722" s="30"/>
    </row>
    <row r="723" spans="5:13" ht="20.25">
      <c r="E723" s="3"/>
      <c r="F723" s="3"/>
      <c r="G723" s="3"/>
      <c r="H723" s="3"/>
      <c r="I723" s="3"/>
      <c r="J723" s="3"/>
      <c r="K723" s="3"/>
      <c r="L723" s="30"/>
      <c r="M723" s="30"/>
    </row>
    <row r="724" spans="5:13" ht="20.25">
      <c r="E724" s="3"/>
      <c r="F724" s="3"/>
      <c r="G724" s="3"/>
      <c r="H724" s="3"/>
      <c r="I724" s="3"/>
      <c r="J724" s="3"/>
      <c r="K724" s="3"/>
      <c r="L724" s="30"/>
      <c r="M724" s="30"/>
    </row>
    <row r="725" spans="5:13" ht="20.25">
      <c r="E725" s="3"/>
      <c r="F725" s="3"/>
      <c r="G725" s="3"/>
      <c r="H725" s="3"/>
      <c r="I725" s="3"/>
      <c r="J725" s="3"/>
      <c r="K725" s="3"/>
      <c r="L725" s="30"/>
      <c r="M725" s="30"/>
    </row>
    <row r="726" spans="5:13" ht="20.25">
      <c r="E726" s="3"/>
      <c r="F726" s="3"/>
      <c r="G726" s="3"/>
      <c r="H726" s="3"/>
      <c r="I726" s="3"/>
      <c r="J726" s="3"/>
      <c r="K726" s="3"/>
      <c r="L726" s="30"/>
      <c r="M726" s="30"/>
    </row>
    <row r="727" spans="5:13" ht="20.25">
      <c r="E727" s="3"/>
      <c r="F727" s="3"/>
      <c r="G727" s="3"/>
      <c r="H727" s="3"/>
      <c r="I727" s="3"/>
      <c r="J727" s="3"/>
      <c r="K727" s="3"/>
      <c r="L727" s="30"/>
      <c r="M727" s="30"/>
    </row>
    <row r="728" spans="5:13" ht="20.25">
      <c r="E728" s="3"/>
      <c r="F728" s="3"/>
      <c r="G728" s="3"/>
      <c r="H728" s="3"/>
      <c r="I728" s="3"/>
      <c r="J728" s="3"/>
      <c r="K728" s="3"/>
      <c r="L728" s="30"/>
      <c r="M728" s="30"/>
    </row>
    <row r="729" spans="5:13" ht="20.25">
      <c r="E729" s="3"/>
      <c r="F729" s="3"/>
      <c r="G729" s="3"/>
      <c r="H729" s="3"/>
      <c r="I729" s="3"/>
      <c r="J729" s="3"/>
      <c r="K729" s="3"/>
      <c r="L729" s="30"/>
      <c r="M729" s="30"/>
    </row>
    <row r="730" spans="5:13" ht="20.25">
      <c r="E730" s="3"/>
      <c r="F730" s="3"/>
      <c r="G730" s="3"/>
      <c r="H730" s="3"/>
      <c r="I730" s="3"/>
      <c r="J730" s="3"/>
      <c r="K730" s="3"/>
      <c r="L730" s="30"/>
      <c r="M730" s="30"/>
    </row>
    <row r="731" spans="5:13" ht="20.25">
      <c r="E731" s="3"/>
      <c r="F731" s="3"/>
      <c r="G731" s="3"/>
      <c r="H731" s="3"/>
      <c r="I731" s="3"/>
      <c r="J731" s="3"/>
      <c r="K731" s="3"/>
      <c r="L731" s="30"/>
      <c r="M731" s="30"/>
    </row>
    <row r="732" spans="5:13" ht="20.25">
      <c r="E732" s="3"/>
      <c r="F732" s="3"/>
      <c r="G732" s="3"/>
      <c r="H732" s="3"/>
      <c r="I732" s="3"/>
      <c r="J732" s="3"/>
      <c r="K732" s="3"/>
      <c r="L732" s="30"/>
      <c r="M732" s="30"/>
    </row>
    <row r="733" spans="5:13" ht="20.25">
      <c r="E733" s="3"/>
      <c r="F733" s="3"/>
      <c r="G733" s="3"/>
      <c r="H733" s="3"/>
      <c r="I733" s="3"/>
      <c r="J733" s="3"/>
      <c r="K733" s="3"/>
      <c r="L733" s="30"/>
      <c r="M733" s="30"/>
    </row>
    <row r="734" spans="5:13" ht="20.25">
      <c r="E734" s="3"/>
      <c r="F734" s="3"/>
      <c r="G734" s="3"/>
      <c r="H734" s="3"/>
      <c r="I734" s="3"/>
      <c r="J734" s="3"/>
      <c r="K734" s="3"/>
      <c r="L734" s="30"/>
      <c r="M734" s="30"/>
    </row>
    <row r="735" spans="5:13" ht="20.25">
      <c r="E735" s="3"/>
      <c r="F735" s="3"/>
      <c r="G735" s="3"/>
      <c r="H735" s="3"/>
      <c r="I735" s="3"/>
      <c r="J735" s="3"/>
      <c r="K735" s="3"/>
      <c r="L735" s="30"/>
      <c r="M735" s="30"/>
    </row>
    <row r="736" spans="5:13" ht="20.25">
      <c r="E736" s="3"/>
      <c r="F736" s="3"/>
      <c r="G736" s="3"/>
      <c r="H736" s="3"/>
      <c r="I736" s="3"/>
      <c r="J736" s="3"/>
      <c r="K736" s="3"/>
      <c r="L736" s="30"/>
      <c r="M736" s="30"/>
    </row>
    <row r="737" spans="5:13" ht="20.25">
      <c r="E737" s="3"/>
      <c r="F737" s="3"/>
      <c r="G737" s="3"/>
      <c r="H737" s="3"/>
      <c r="I737" s="3"/>
      <c r="J737" s="3"/>
      <c r="K737" s="3"/>
      <c r="L737" s="30"/>
      <c r="M737" s="30"/>
    </row>
    <row r="738" spans="5:13" ht="20.25">
      <c r="E738" s="3"/>
      <c r="F738" s="3"/>
      <c r="G738" s="3"/>
      <c r="H738" s="3"/>
      <c r="I738" s="3"/>
      <c r="J738" s="3"/>
      <c r="K738" s="3"/>
      <c r="L738" s="30"/>
      <c r="M738" s="30"/>
    </row>
    <row r="739" spans="5:13" ht="20.25">
      <c r="E739" s="3"/>
      <c r="F739" s="3"/>
      <c r="G739" s="3"/>
      <c r="H739" s="3"/>
      <c r="I739" s="3"/>
      <c r="J739" s="3"/>
      <c r="K739" s="3"/>
      <c r="L739" s="30"/>
      <c r="M739" s="30"/>
    </row>
    <row r="740" spans="5:13" ht="20.25">
      <c r="E740" s="3"/>
      <c r="F740" s="3"/>
      <c r="G740" s="3"/>
      <c r="H740" s="3"/>
      <c r="I740" s="3"/>
      <c r="J740" s="3"/>
      <c r="K740" s="3"/>
      <c r="L740" s="30"/>
      <c r="M740" s="30"/>
    </row>
    <row r="741" spans="5:13" ht="20.25">
      <c r="E741" s="3"/>
      <c r="F741" s="3"/>
      <c r="G741" s="3"/>
      <c r="H741" s="3"/>
      <c r="I741" s="3"/>
      <c r="J741" s="3"/>
      <c r="K741" s="3"/>
      <c r="L741" s="30"/>
      <c r="M741" s="30"/>
    </row>
    <row r="742" spans="5:13" ht="20.25">
      <c r="E742" s="3"/>
      <c r="F742" s="3"/>
      <c r="G742" s="3"/>
      <c r="H742" s="3"/>
      <c r="I742" s="3"/>
      <c r="J742" s="3"/>
      <c r="K742" s="3"/>
      <c r="L742" s="30"/>
      <c r="M742" s="30"/>
    </row>
    <row r="743" spans="5:13" ht="20.25">
      <c r="E743" s="3"/>
      <c r="F743" s="3"/>
      <c r="G743" s="3"/>
      <c r="H743" s="3"/>
      <c r="I743" s="3"/>
      <c r="J743" s="3"/>
      <c r="K743" s="3"/>
      <c r="L743" s="30"/>
      <c r="M743" s="30"/>
    </row>
    <row r="744" spans="5:13" ht="20.25">
      <c r="E744" s="3"/>
      <c r="F744" s="3"/>
      <c r="G744" s="3"/>
      <c r="H744" s="3"/>
      <c r="I744" s="3"/>
      <c r="J744" s="3"/>
      <c r="K744" s="3"/>
      <c r="L744" s="30"/>
      <c r="M744" s="30"/>
    </row>
    <row r="745" spans="5:13" ht="20.25">
      <c r="E745" s="3"/>
      <c r="F745" s="3"/>
      <c r="G745" s="3"/>
      <c r="H745" s="3"/>
      <c r="I745" s="3"/>
      <c r="J745" s="3"/>
      <c r="K745" s="3"/>
      <c r="L745" s="30"/>
      <c r="M745" s="30"/>
    </row>
    <row r="746" spans="5:13" ht="20.25">
      <c r="E746" s="3"/>
      <c r="F746" s="3"/>
      <c r="G746" s="3"/>
      <c r="H746" s="3"/>
      <c r="I746" s="3"/>
      <c r="J746" s="3"/>
      <c r="K746" s="3"/>
      <c r="L746" s="30"/>
      <c r="M746" s="30"/>
    </row>
    <row r="747" spans="5:13" ht="20.25">
      <c r="E747" s="3"/>
      <c r="F747" s="3"/>
      <c r="G747" s="3"/>
      <c r="H747" s="3"/>
      <c r="I747" s="3"/>
      <c r="J747" s="3"/>
      <c r="K747" s="3"/>
      <c r="L747" s="30"/>
      <c r="M747" s="30"/>
    </row>
    <row r="748" spans="5:13" ht="20.25">
      <c r="E748" s="3"/>
      <c r="F748" s="3"/>
      <c r="G748" s="3"/>
      <c r="H748" s="3"/>
      <c r="I748" s="3"/>
      <c r="J748" s="3"/>
      <c r="K748" s="3"/>
      <c r="L748" s="30"/>
      <c r="M748" s="30"/>
    </row>
    <row r="749" spans="5:13" ht="20.25">
      <c r="E749" s="3"/>
      <c r="F749" s="3"/>
      <c r="G749" s="3"/>
      <c r="H749" s="3"/>
      <c r="I749" s="3"/>
      <c r="J749" s="3"/>
      <c r="K749" s="3"/>
      <c r="L749" s="30"/>
      <c r="M749" s="30"/>
    </row>
    <row r="750" spans="5:13" ht="20.25">
      <c r="E750" s="3"/>
      <c r="F750" s="3"/>
      <c r="G750" s="3"/>
      <c r="H750" s="3"/>
      <c r="I750" s="3"/>
      <c r="J750" s="3"/>
      <c r="K750" s="3"/>
      <c r="L750" s="30"/>
      <c r="M750" s="30"/>
    </row>
    <row r="751" spans="5:13" ht="20.25">
      <c r="E751" s="3"/>
      <c r="F751" s="3"/>
      <c r="G751" s="3"/>
      <c r="H751" s="3"/>
      <c r="I751" s="3"/>
      <c r="J751" s="3"/>
      <c r="K751" s="3"/>
      <c r="L751" s="30"/>
      <c r="M751" s="30"/>
    </row>
    <row r="752" spans="5:13" ht="20.25">
      <c r="E752" s="3"/>
      <c r="F752" s="3"/>
      <c r="G752" s="3"/>
      <c r="H752" s="3"/>
      <c r="I752" s="3"/>
      <c r="J752" s="3"/>
      <c r="K752" s="3"/>
      <c r="L752" s="30"/>
      <c r="M752" s="30"/>
    </row>
    <row r="753" spans="5:13" ht="20.25">
      <c r="E753" s="3"/>
      <c r="F753" s="3"/>
      <c r="G753" s="3"/>
      <c r="H753" s="3"/>
      <c r="I753" s="3"/>
      <c r="J753" s="3"/>
      <c r="K753" s="3"/>
      <c r="L753" s="30"/>
      <c r="M753" s="30"/>
    </row>
    <row r="754" spans="5:13" ht="20.25">
      <c r="E754" s="3"/>
      <c r="F754" s="3"/>
      <c r="G754" s="3"/>
      <c r="H754" s="3"/>
      <c r="I754" s="3"/>
      <c r="J754" s="3"/>
      <c r="K754" s="3"/>
      <c r="L754" s="30"/>
      <c r="M754" s="30"/>
    </row>
    <row r="755" spans="5:11" ht="20.25">
      <c r="E755" s="49"/>
      <c r="F755" s="49"/>
      <c r="G755" s="49"/>
      <c r="H755" s="49"/>
      <c r="I755" s="49"/>
      <c r="J755" s="49"/>
      <c r="K755" s="49"/>
    </row>
    <row r="756" spans="5:11" ht="20.25">
      <c r="E756" s="49"/>
      <c r="F756" s="49"/>
      <c r="G756" s="49"/>
      <c r="H756" s="49"/>
      <c r="I756" s="49"/>
      <c r="J756" s="49"/>
      <c r="K756" s="49"/>
    </row>
    <row r="757" spans="5:11" ht="20.25">
      <c r="E757" s="49"/>
      <c r="F757" s="49"/>
      <c r="G757" s="49"/>
      <c r="H757" s="49"/>
      <c r="I757" s="49"/>
      <c r="J757" s="49"/>
      <c r="K757" s="49"/>
    </row>
    <row r="758" spans="5:11" ht="20.25">
      <c r="E758" s="49"/>
      <c r="F758" s="49"/>
      <c r="G758" s="49"/>
      <c r="H758" s="49"/>
      <c r="I758" s="49"/>
      <c r="J758" s="49"/>
      <c r="K758" s="49"/>
    </row>
    <row r="759" spans="5:11" ht="20.25">
      <c r="E759" s="49"/>
      <c r="F759" s="49"/>
      <c r="G759" s="49"/>
      <c r="H759" s="49"/>
      <c r="I759" s="49"/>
      <c r="J759" s="49"/>
      <c r="K759" s="49"/>
    </row>
    <row r="760" spans="5:11" ht="20.25">
      <c r="E760" s="49"/>
      <c r="F760" s="49"/>
      <c r="G760" s="49"/>
      <c r="H760" s="49"/>
      <c r="I760" s="49"/>
      <c r="J760" s="49"/>
      <c r="K760" s="49"/>
    </row>
    <row r="761" spans="5:11" ht="20.25">
      <c r="E761" s="49"/>
      <c r="F761" s="49"/>
      <c r="G761" s="49"/>
      <c r="H761" s="49"/>
      <c r="I761" s="49"/>
      <c r="J761" s="49"/>
      <c r="K761" s="49"/>
    </row>
    <row r="762" spans="5:11" ht="20.25">
      <c r="E762" s="49"/>
      <c r="F762" s="49"/>
      <c r="G762" s="49"/>
      <c r="H762" s="49"/>
      <c r="I762" s="49"/>
      <c r="J762" s="49"/>
      <c r="K762" s="49"/>
    </row>
    <row r="763" spans="5:11" ht="20.25">
      <c r="E763" s="49"/>
      <c r="F763" s="49"/>
      <c r="G763" s="49"/>
      <c r="H763" s="49"/>
      <c r="I763" s="49"/>
      <c r="J763" s="49"/>
      <c r="K763" s="49"/>
    </row>
    <row r="764" spans="5:11" ht="20.25">
      <c r="E764" s="49"/>
      <c r="F764" s="49"/>
      <c r="G764" s="49"/>
      <c r="H764" s="49"/>
      <c r="I764" s="49"/>
      <c r="J764" s="49"/>
      <c r="K764" s="49"/>
    </row>
    <row r="765" spans="5:11" ht="20.25">
      <c r="E765" s="49"/>
      <c r="F765" s="49"/>
      <c r="G765" s="49"/>
      <c r="H765" s="49"/>
      <c r="I765" s="49"/>
      <c r="J765" s="49"/>
      <c r="K765" s="49"/>
    </row>
    <row r="766" spans="5:11" ht="20.25">
      <c r="E766" s="49"/>
      <c r="F766" s="49"/>
      <c r="G766" s="49"/>
      <c r="H766" s="49"/>
      <c r="I766" s="49"/>
      <c r="J766" s="49"/>
      <c r="K766" s="49"/>
    </row>
    <row r="767" spans="5:11" ht="20.25">
      <c r="E767" s="49"/>
      <c r="F767" s="49"/>
      <c r="G767" s="49"/>
      <c r="H767" s="49"/>
      <c r="I767" s="49"/>
      <c r="J767" s="49"/>
      <c r="K767" s="49"/>
    </row>
    <row r="768" spans="5:11" ht="20.25">
      <c r="E768" s="49"/>
      <c r="F768" s="49"/>
      <c r="G768" s="49"/>
      <c r="H768" s="49"/>
      <c r="I768" s="49"/>
      <c r="J768" s="49"/>
      <c r="K768" s="49"/>
    </row>
    <row r="769" spans="5:11" ht="20.25">
      <c r="E769" s="49"/>
      <c r="F769" s="49"/>
      <c r="G769" s="49"/>
      <c r="H769" s="49"/>
      <c r="I769" s="49"/>
      <c r="J769" s="49"/>
      <c r="K769" s="49"/>
    </row>
    <row r="770" spans="5:11" ht="20.25">
      <c r="E770" s="49"/>
      <c r="F770" s="49"/>
      <c r="G770" s="49"/>
      <c r="H770" s="49"/>
      <c r="I770" s="49"/>
      <c r="J770" s="49"/>
      <c r="K770" s="49"/>
    </row>
    <row r="771" spans="5:11" ht="20.25">
      <c r="E771" s="49"/>
      <c r="F771" s="49"/>
      <c r="G771" s="49"/>
      <c r="H771" s="49"/>
      <c r="I771" s="49"/>
      <c r="J771" s="49"/>
      <c r="K771" s="49"/>
    </row>
    <row r="772" spans="5:11" ht="20.25">
      <c r="E772" s="49"/>
      <c r="F772" s="49"/>
      <c r="G772" s="49"/>
      <c r="H772" s="49"/>
      <c r="I772" s="49"/>
      <c r="J772" s="49"/>
      <c r="K772" s="49"/>
    </row>
    <row r="773" spans="5:11" ht="20.25">
      <c r="E773" s="49"/>
      <c r="F773" s="49"/>
      <c r="G773" s="49"/>
      <c r="H773" s="49"/>
      <c r="I773" s="49"/>
      <c r="J773" s="49"/>
      <c r="K773" s="49"/>
    </row>
    <row r="774" spans="5:11" ht="20.25">
      <c r="E774" s="49"/>
      <c r="F774" s="49"/>
      <c r="G774" s="49"/>
      <c r="H774" s="49"/>
      <c r="I774" s="49"/>
      <c r="J774" s="49"/>
      <c r="K774" s="49"/>
    </row>
    <row r="775" spans="5:11" ht="20.25">
      <c r="E775" s="49"/>
      <c r="F775" s="49"/>
      <c r="G775" s="49"/>
      <c r="H775" s="49"/>
      <c r="I775" s="49"/>
      <c r="J775" s="49"/>
      <c r="K775" s="49"/>
    </row>
    <row r="776" spans="5:11" ht="20.25">
      <c r="E776" s="49"/>
      <c r="F776" s="49"/>
      <c r="G776" s="49"/>
      <c r="H776" s="49"/>
      <c r="I776" s="49"/>
      <c r="J776" s="49"/>
      <c r="K776" s="49"/>
    </row>
    <row r="777" spans="5:11" ht="20.25">
      <c r="E777" s="49"/>
      <c r="F777" s="49"/>
      <c r="G777" s="49"/>
      <c r="H777" s="49"/>
      <c r="I777" s="49"/>
      <c r="J777" s="49"/>
      <c r="K777" s="49"/>
    </row>
    <row r="778" spans="5:11" ht="20.25">
      <c r="E778" s="49"/>
      <c r="F778" s="49"/>
      <c r="G778" s="49"/>
      <c r="H778" s="49"/>
      <c r="I778" s="49"/>
      <c r="J778" s="49"/>
      <c r="K778" s="49"/>
    </row>
    <row r="779" spans="5:11" ht="20.25">
      <c r="E779" s="49"/>
      <c r="F779" s="49"/>
      <c r="G779" s="49"/>
      <c r="H779" s="49"/>
      <c r="I779" s="49"/>
      <c r="J779" s="49"/>
      <c r="K779" s="49"/>
    </row>
    <row r="780" spans="5:11" ht="20.25">
      <c r="E780" s="49"/>
      <c r="F780" s="49"/>
      <c r="G780" s="49"/>
      <c r="H780" s="49"/>
      <c r="I780" s="49"/>
      <c r="J780" s="49"/>
      <c r="K780" s="49"/>
    </row>
    <row r="781" spans="5:11" ht="20.25">
      <c r="E781" s="49"/>
      <c r="F781" s="49"/>
      <c r="G781" s="49"/>
      <c r="H781" s="49"/>
      <c r="I781" s="49"/>
      <c r="J781" s="49"/>
      <c r="K781" s="49"/>
    </row>
    <row r="782" spans="5:11" ht="20.25">
      <c r="E782" s="49"/>
      <c r="F782" s="49"/>
      <c r="G782" s="49"/>
      <c r="H782" s="49"/>
      <c r="I782" s="49"/>
      <c r="J782" s="49"/>
      <c r="K782" s="49"/>
    </row>
    <row r="783" spans="5:11" ht="20.25">
      <c r="E783" s="49"/>
      <c r="F783" s="49"/>
      <c r="G783" s="49"/>
      <c r="H783" s="49"/>
      <c r="I783" s="49"/>
      <c r="J783" s="49"/>
      <c r="K783" s="49"/>
    </row>
    <row r="784" spans="5:11" ht="20.25">
      <c r="E784" s="49"/>
      <c r="F784" s="49"/>
      <c r="G784" s="49"/>
      <c r="H784" s="49"/>
      <c r="I784" s="49"/>
      <c r="J784" s="49"/>
      <c r="K784" s="49"/>
    </row>
    <row r="785" spans="5:11" ht="20.25">
      <c r="E785" s="49"/>
      <c r="F785" s="49"/>
      <c r="G785" s="49"/>
      <c r="H785" s="49"/>
      <c r="I785" s="49"/>
      <c r="J785" s="49"/>
      <c r="K785" s="49"/>
    </row>
    <row r="786" spans="5:11" ht="20.25">
      <c r="E786" s="49"/>
      <c r="F786" s="49"/>
      <c r="G786" s="49"/>
      <c r="H786" s="49"/>
      <c r="I786" s="49"/>
      <c r="J786" s="49"/>
      <c r="K786" s="49"/>
    </row>
    <row r="787" spans="5:11" ht="20.25">
      <c r="E787" s="49"/>
      <c r="F787" s="49"/>
      <c r="G787" s="49"/>
      <c r="H787" s="49"/>
      <c r="I787" s="49"/>
      <c r="J787" s="49"/>
      <c r="K787" s="49"/>
    </row>
    <row r="788" spans="5:11" ht="20.25">
      <c r="E788" s="49"/>
      <c r="F788" s="49"/>
      <c r="G788" s="49"/>
      <c r="H788" s="49"/>
      <c r="I788" s="49"/>
      <c r="J788" s="49"/>
      <c r="K788" s="49"/>
    </row>
    <row r="789" spans="5:11" ht="20.25">
      <c r="E789" s="49"/>
      <c r="F789" s="49"/>
      <c r="G789" s="49"/>
      <c r="H789" s="49"/>
      <c r="I789" s="49"/>
      <c r="J789" s="49"/>
      <c r="K789" s="49"/>
    </row>
    <row r="790" spans="5:11" ht="20.25">
      <c r="E790" s="49"/>
      <c r="F790" s="49"/>
      <c r="G790" s="49"/>
      <c r="H790" s="49"/>
      <c r="I790" s="49"/>
      <c r="J790" s="49"/>
      <c r="K790" s="49"/>
    </row>
    <row r="791" spans="5:11" ht="20.25">
      <c r="E791" s="49"/>
      <c r="F791" s="49"/>
      <c r="G791" s="49"/>
      <c r="H791" s="49"/>
      <c r="I791" s="49"/>
      <c r="J791" s="49"/>
      <c r="K791" s="49"/>
    </row>
    <row r="792" spans="5:11" ht="20.25">
      <c r="E792" s="49"/>
      <c r="F792" s="49"/>
      <c r="G792" s="49"/>
      <c r="H792" s="49"/>
      <c r="I792" s="49"/>
      <c r="J792" s="49"/>
      <c r="K792" s="49"/>
    </row>
    <row r="793" spans="5:11" ht="20.25">
      <c r="E793" s="49"/>
      <c r="F793" s="49"/>
      <c r="G793" s="49"/>
      <c r="H793" s="49"/>
      <c r="I793" s="49"/>
      <c r="J793" s="49"/>
      <c r="K793" s="49"/>
    </row>
    <row r="794" spans="5:11" ht="20.25">
      <c r="E794" s="49"/>
      <c r="F794" s="49"/>
      <c r="G794" s="49"/>
      <c r="H794" s="49"/>
      <c r="I794" s="49"/>
      <c r="J794" s="49"/>
      <c r="K794" s="49"/>
    </row>
    <row r="795" spans="5:11" ht="20.25">
      <c r="E795" s="49"/>
      <c r="F795" s="49"/>
      <c r="G795" s="49"/>
      <c r="H795" s="49"/>
      <c r="I795" s="49"/>
      <c r="J795" s="49"/>
      <c r="K795" s="49"/>
    </row>
    <row r="796" spans="5:11" ht="20.25">
      <c r="E796" s="49"/>
      <c r="F796" s="49"/>
      <c r="G796" s="49"/>
      <c r="H796" s="49"/>
      <c r="I796" s="49"/>
      <c r="J796" s="49"/>
      <c r="K796" s="49"/>
    </row>
    <row r="797" spans="5:11" ht="20.25">
      <c r="E797" s="49"/>
      <c r="F797" s="49"/>
      <c r="G797" s="49"/>
      <c r="H797" s="49"/>
      <c r="I797" s="49"/>
      <c r="J797" s="49"/>
      <c r="K797" s="49"/>
    </row>
    <row r="798" spans="5:11" ht="20.25">
      <c r="E798" s="49"/>
      <c r="F798" s="49"/>
      <c r="G798" s="49"/>
      <c r="H798" s="49"/>
      <c r="I798" s="49"/>
      <c r="J798" s="49"/>
      <c r="K798" s="49"/>
    </row>
    <row r="799" spans="5:11" ht="20.25">
      <c r="E799" s="49"/>
      <c r="F799" s="49"/>
      <c r="G799" s="49"/>
      <c r="H799" s="49"/>
      <c r="I799" s="49"/>
      <c r="J799" s="49"/>
      <c r="K799" s="49"/>
    </row>
    <row r="800" spans="5:11" ht="20.25">
      <c r="E800" s="49"/>
      <c r="F800" s="49"/>
      <c r="G800" s="49"/>
      <c r="H800" s="49"/>
      <c r="I800" s="49"/>
      <c r="J800" s="49"/>
      <c r="K800" s="49"/>
    </row>
    <row r="801" spans="5:11" ht="20.25">
      <c r="E801" s="49"/>
      <c r="F801" s="49"/>
      <c r="G801" s="49"/>
      <c r="H801" s="49"/>
      <c r="I801" s="49"/>
      <c r="J801" s="49"/>
      <c r="K801" s="49"/>
    </row>
    <row r="802" spans="5:11" ht="20.25">
      <c r="E802" s="49"/>
      <c r="F802" s="49"/>
      <c r="G802" s="49"/>
      <c r="H802" s="49"/>
      <c r="I802" s="49"/>
      <c r="J802" s="49"/>
      <c r="K802" s="49"/>
    </row>
    <row r="803" spans="5:11" ht="20.25">
      <c r="E803" s="49"/>
      <c r="F803" s="49"/>
      <c r="G803" s="49"/>
      <c r="H803" s="49"/>
      <c r="I803" s="49"/>
      <c r="J803" s="49"/>
      <c r="K803" s="49"/>
    </row>
    <row r="804" spans="5:11" ht="20.25">
      <c r="E804" s="49"/>
      <c r="F804" s="49"/>
      <c r="G804" s="49"/>
      <c r="H804" s="49"/>
      <c r="I804" s="49"/>
      <c r="J804" s="49"/>
      <c r="K804" s="49"/>
    </row>
    <row r="805" spans="5:11" ht="20.25">
      <c r="E805" s="49"/>
      <c r="F805" s="49"/>
      <c r="G805" s="49"/>
      <c r="H805" s="49"/>
      <c r="I805" s="49"/>
      <c r="J805" s="49"/>
      <c r="K805" s="49"/>
    </row>
    <row r="806" spans="5:11" ht="20.25">
      <c r="E806" s="49"/>
      <c r="F806" s="49"/>
      <c r="G806" s="49"/>
      <c r="H806" s="49"/>
      <c r="I806" s="49"/>
      <c r="J806" s="49"/>
      <c r="K806" s="49"/>
    </row>
    <row r="807" spans="5:11" ht="20.25">
      <c r="E807" s="49"/>
      <c r="F807" s="49"/>
      <c r="G807" s="49"/>
      <c r="H807" s="49"/>
      <c r="I807" s="49"/>
      <c r="J807" s="49"/>
      <c r="K807" s="49"/>
    </row>
    <row r="808" spans="5:11" ht="20.25">
      <c r="E808" s="49"/>
      <c r="F808" s="49"/>
      <c r="G808" s="49"/>
      <c r="H808" s="49"/>
      <c r="I808" s="49"/>
      <c r="J808" s="49"/>
      <c r="K808" s="49"/>
    </row>
    <row r="809" spans="5:11" ht="20.25">
      <c r="E809" s="49"/>
      <c r="F809" s="49"/>
      <c r="G809" s="49"/>
      <c r="H809" s="49"/>
      <c r="I809" s="49"/>
      <c r="J809" s="49"/>
      <c r="K809" s="49"/>
    </row>
    <row r="810" spans="5:11" ht="20.25">
      <c r="E810" s="49"/>
      <c r="F810" s="49"/>
      <c r="G810" s="49"/>
      <c r="H810" s="49"/>
      <c r="I810" s="49"/>
      <c r="J810" s="49"/>
      <c r="K810" s="49"/>
    </row>
    <row r="811" spans="5:11" ht="20.25">
      <c r="E811" s="49"/>
      <c r="F811" s="49"/>
      <c r="G811" s="49"/>
      <c r="H811" s="49"/>
      <c r="I811" s="49"/>
      <c r="J811" s="49"/>
      <c r="K811" s="49"/>
    </row>
    <row r="812" spans="5:11" ht="20.25">
      <c r="E812" s="49"/>
      <c r="F812" s="49"/>
      <c r="G812" s="49"/>
      <c r="H812" s="49"/>
      <c r="I812" s="49"/>
      <c r="J812" s="49"/>
      <c r="K812" s="49"/>
    </row>
    <row r="813" spans="5:11" ht="20.25">
      <c r="E813" s="49"/>
      <c r="F813" s="49"/>
      <c r="G813" s="49"/>
      <c r="H813" s="49"/>
      <c r="I813" s="49"/>
      <c r="J813" s="49"/>
      <c r="K813" s="49"/>
    </row>
    <row r="814" spans="5:11" ht="20.25">
      <c r="E814" s="49"/>
      <c r="F814" s="49"/>
      <c r="G814" s="49"/>
      <c r="H814" s="49"/>
      <c r="I814" s="49"/>
      <c r="J814" s="49"/>
      <c r="K814" s="49"/>
    </row>
    <row r="815" spans="5:11" ht="20.25">
      <c r="E815" s="49"/>
      <c r="F815" s="49"/>
      <c r="G815" s="49"/>
      <c r="H815" s="49"/>
      <c r="I815" s="49"/>
      <c r="J815" s="49"/>
      <c r="K815" s="49"/>
    </row>
    <row r="816" spans="5:11" ht="20.25">
      <c r="E816" s="49"/>
      <c r="F816" s="49"/>
      <c r="G816" s="49"/>
      <c r="H816" s="49"/>
      <c r="I816" s="49"/>
      <c r="J816" s="49"/>
      <c r="K816" s="49"/>
    </row>
    <row r="817" spans="5:11" ht="20.25">
      <c r="E817" s="49"/>
      <c r="F817" s="49"/>
      <c r="G817" s="49"/>
      <c r="H817" s="49"/>
      <c r="I817" s="49"/>
      <c r="J817" s="49"/>
      <c r="K817" s="49"/>
    </row>
    <row r="818" spans="5:11" ht="20.25">
      <c r="E818" s="49"/>
      <c r="F818" s="49"/>
      <c r="G818" s="49"/>
      <c r="H818" s="49"/>
      <c r="I818" s="49"/>
      <c r="J818" s="49"/>
      <c r="K818" s="49"/>
    </row>
    <row r="819" spans="5:11" ht="20.25">
      <c r="E819" s="49"/>
      <c r="F819" s="49"/>
      <c r="G819" s="49"/>
      <c r="H819" s="49"/>
      <c r="I819" s="49"/>
      <c r="J819" s="49"/>
      <c r="K819" s="49"/>
    </row>
    <row r="820" spans="5:11" ht="20.25">
      <c r="E820" s="49"/>
      <c r="F820" s="49"/>
      <c r="G820" s="49"/>
      <c r="H820" s="49"/>
      <c r="I820" s="49"/>
      <c r="J820" s="49"/>
      <c r="K820" s="49"/>
    </row>
    <row r="821" spans="5:11" ht="20.25">
      <c r="E821" s="49"/>
      <c r="F821" s="49"/>
      <c r="G821" s="49"/>
      <c r="H821" s="49"/>
      <c r="I821" s="49"/>
      <c r="J821" s="49"/>
      <c r="K821" s="49"/>
    </row>
    <row r="822" spans="5:11" ht="20.25">
      <c r="E822" s="49"/>
      <c r="F822" s="49"/>
      <c r="G822" s="49"/>
      <c r="H822" s="49"/>
      <c r="I822" s="49"/>
      <c r="J822" s="49"/>
      <c r="K822" s="49"/>
    </row>
  </sheetData>
  <mergeCells count="12">
    <mergeCell ref="H36:I36"/>
    <mergeCell ref="E38:F38"/>
    <mergeCell ref="H38:I38"/>
    <mergeCell ref="E14:F14"/>
    <mergeCell ref="H14:I14"/>
    <mergeCell ref="E35:F35"/>
    <mergeCell ref="E36:F36"/>
    <mergeCell ref="H35:I35"/>
    <mergeCell ref="E637:F637"/>
    <mergeCell ref="H637:I637"/>
    <mergeCell ref="E51:F51"/>
    <mergeCell ref="H51:I51"/>
  </mergeCells>
  <printOptions/>
  <pageMargins left="0.39" right="0.16" top="1" bottom="1" header="0.5" footer="0.5"/>
  <pageSetup horizontalDpi="600" verticalDpi="600" orientation="portrait" paperSize="9" scale="52" r:id="rId12"/>
  <headerFooter alignWithMargins="0">
    <oddFooter>&amp;C&amp;"Times New Roman,Regular"&amp;16&amp;P</oddFooter>
  </headerFooter>
  <rowBreaks count="11" manualBreakCount="11">
    <brk id="42" max="255" man="1"/>
    <brk id="100" max="255" man="1"/>
    <brk id="161" max="9" man="1"/>
    <brk id="221" max="9" man="1"/>
    <brk id="284" max="9" man="1"/>
    <brk id="347" max="255" man="1"/>
    <brk id="390" max="9" man="1"/>
    <brk id="437" max="9" man="1"/>
    <brk id="493" max="255" man="1"/>
    <brk id="544" max="9" man="1"/>
    <brk id="605" max="9" man="1"/>
  </rowBreaks>
  <legacyDrawing r:id="rId11"/>
  <oleObjects>
    <oleObject progId="Word.Document.8" shapeId="1269790" r:id="rId1"/>
    <oleObject progId="Word.Document.8" shapeId="2162024" r:id="rId2"/>
    <oleObject progId="Word.Document.8" shapeId="14252734" r:id="rId3"/>
    <oleObject progId="Word.Document.8" shapeId="2421319" r:id="rId4"/>
    <oleObject progId="Word.Document.8" shapeId="2109883" r:id="rId5"/>
    <oleObject progId="Word.Document.8" shapeId="68772" r:id="rId6"/>
    <oleObject progId="Word.Document.8" shapeId="135945" r:id="rId7"/>
    <oleObject progId="Word.Document.8" shapeId="220414" r:id="rId8"/>
    <oleObject progId="Word.Document.8" shapeId="252116" r:id="rId9"/>
    <oleObject progId="Word.Document.8" shapeId="32456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KLCITY SEC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Leong</dc:creator>
  <cp:keywords/>
  <dc:description/>
  <cp:lastModifiedBy>hmtan</cp:lastModifiedBy>
  <cp:lastPrinted>2004-08-26T10:38:45Z</cp:lastPrinted>
  <dcterms:created xsi:type="dcterms:W3CDTF">2003-05-12T05:19:09Z</dcterms:created>
  <dcterms:modified xsi:type="dcterms:W3CDTF">2004-08-26T10:41:27Z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629379161</vt:i4>
  </property>
  <property fmtid="{D5CDD505-2E9C-101B-9397-08002B2CF9AE}" pid="3" name="_EmailSubject">
    <vt:lpwstr>annoucement</vt:lpwstr>
  </property>
  <property fmtid="{D5CDD505-2E9C-101B-9397-08002B2CF9AE}" pid="4" name="_AuthorEmail">
    <vt:lpwstr>bwchai@klcssb.com.my</vt:lpwstr>
  </property>
  <property fmtid="{D5CDD505-2E9C-101B-9397-08002B2CF9AE}" pid="5" name="_AuthorEmailDisplayName">
    <vt:lpwstr>FIN - Chai Boey Wah</vt:lpwstr>
  </property>
  <property fmtid="{D5CDD505-2E9C-101B-9397-08002B2CF9AE}" pid="6" name="_PreviousAdHocReviewCycleID">
    <vt:i4>-138120099</vt:i4>
  </property>
  <property fmtid="{D5CDD505-2E9C-101B-9397-08002B2CF9AE}" pid="7" name="_ReviewingToolsShownOnce">
    <vt:lpwstr/>
  </property>
</Properties>
</file>